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pp\Downloads\"/>
    </mc:Choice>
  </mc:AlternateContent>
  <bookViews>
    <workbookView xWindow="-80" yWindow="-80" windowWidth="12120" windowHeight="9120"/>
  </bookViews>
  <sheets>
    <sheet name="detalleCaja" sheetId="1" r:id="rId1"/>
    <sheet name="Hoja3" sheetId="3" state="hidden" r:id="rId2"/>
  </sheets>
  <definedNames>
    <definedName name="_xlnm.Print_Area" localSheetId="0">detalleCaja!$A$1:$Q$79</definedName>
  </definedNames>
  <calcPr calcId="162913"/>
</workbook>
</file>

<file path=xl/calcChain.xml><?xml version="1.0" encoding="utf-8"?>
<calcChain xmlns="http://schemas.openxmlformats.org/spreadsheetml/2006/main">
  <c r="G69" i="1" l="1"/>
  <c r="G67" i="1"/>
  <c r="O58" i="1"/>
  <c r="O57" i="1"/>
  <c r="O56" i="1"/>
  <c r="O53" i="1"/>
  <c r="O50" i="1"/>
  <c r="O49" i="1"/>
  <c r="Q49" i="1" s="1"/>
  <c r="O42" i="1"/>
  <c r="O41" i="1"/>
  <c r="O39" i="1"/>
  <c r="O37" i="1"/>
  <c r="O36" i="1"/>
  <c r="O35" i="1"/>
  <c r="O34" i="1"/>
  <c r="O30" i="1"/>
  <c r="O28" i="1"/>
  <c r="O27" i="1"/>
  <c r="O26" i="1"/>
  <c r="O24" i="1"/>
  <c r="O23" i="1"/>
  <c r="O22" i="1"/>
  <c r="O21" i="1"/>
  <c r="O20" i="1"/>
  <c r="O17" i="1"/>
  <c r="I16" i="1"/>
  <c r="J73" i="1"/>
  <c r="Q20" i="1"/>
  <c r="P52" i="1"/>
  <c r="P54" i="1"/>
  <c r="P55" i="1"/>
  <c r="P56" i="1"/>
  <c r="P57" i="1"/>
  <c r="P58" i="1"/>
  <c r="P51" i="1"/>
  <c r="Q51" i="1" s="1"/>
  <c r="P35" i="1"/>
  <c r="Q35" i="1" s="1"/>
  <c r="P36" i="1"/>
  <c r="P37" i="1"/>
  <c r="P34" i="1"/>
  <c r="P20" i="1"/>
  <c r="P18" i="1"/>
  <c r="N44" i="1"/>
  <c r="N45" i="1"/>
  <c r="Q45" i="1" s="1"/>
  <c r="N46" i="1"/>
  <c r="Q46" i="1" s="1"/>
  <c r="N47" i="1"/>
  <c r="N48" i="1"/>
  <c r="N43" i="1"/>
  <c r="N60" i="1" s="1"/>
  <c r="E66" i="1" s="1"/>
  <c r="E67" i="1" s="1"/>
  <c r="N32" i="1"/>
  <c r="M17" i="1"/>
  <c r="Q18" i="1" s="1"/>
  <c r="M16" i="1"/>
  <c r="Q16" i="1" s="1"/>
  <c r="L17" i="1"/>
  <c r="L27" i="1"/>
  <c r="Q27" i="1" s="1"/>
  <c r="L18" i="1"/>
  <c r="M60" i="1"/>
  <c r="K19" i="1"/>
  <c r="K28" i="1"/>
  <c r="K29" i="1"/>
  <c r="Q29" i="1" s="1"/>
  <c r="K31" i="1"/>
  <c r="Q31" i="1" s="1"/>
  <c r="K32" i="1"/>
  <c r="K39" i="1"/>
  <c r="K56" i="1"/>
  <c r="K57" i="1"/>
  <c r="K58" i="1"/>
  <c r="K59" i="1"/>
  <c r="L19" i="1"/>
  <c r="L20" i="1"/>
  <c r="L21" i="1"/>
  <c r="L22" i="1"/>
  <c r="Q22" i="1" s="1"/>
  <c r="L23" i="1"/>
  <c r="L24" i="1"/>
  <c r="Q24" i="1" s="1"/>
  <c r="L26" i="1"/>
  <c r="L28" i="1"/>
  <c r="L30" i="1"/>
  <c r="L32" i="1"/>
  <c r="L34" i="1"/>
  <c r="L35" i="1"/>
  <c r="L36" i="1"/>
  <c r="L37" i="1"/>
  <c r="Q37" i="1" s="1"/>
  <c r="L39" i="1"/>
  <c r="L40" i="1"/>
  <c r="L41" i="1"/>
  <c r="Q41" i="1" s="1"/>
  <c r="L42" i="1"/>
  <c r="L43" i="1"/>
  <c r="L44" i="1"/>
  <c r="Q44" i="1" s="1"/>
  <c r="L45" i="1"/>
  <c r="L46" i="1"/>
  <c r="L47" i="1"/>
  <c r="L48" i="1"/>
  <c r="L49" i="1"/>
  <c r="L50" i="1"/>
  <c r="L51" i="1"/>
  <c r="L52" i="1"/>
  <c r="L53" i="1"/>
  <c r="Q53" i="1" s="1"/>
  <c r="L54" i="1"/>
  <c r="Q54" i="1" s="1"/>
  <c r="L55" i="1"/>
  <c r="Q55" i="1" s="1"/>
  <c r="L56" i="1"/>
  <c r="L57" i="1"/>
  <c r="L58" i="1"/>
  <c r="Q59" i="1"/>
  <c r="Q48" i="1"/>
  <c r="Q47" i="1"/>
  <c r="Q30" i="1"/>
  <c r="Q21" i="1"/>
  <c r="Q17" i="1"/>
  <c r="I59" i="1"/>
  <c r="J12" i="1"/>
  <c r="J13" i="1"/>
  <c r="J1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B14" i="1"/>
  <c r="D60" i="1"/>
  <c r="C60" i="1"/>
  <c r="E60" i="1"/>
  <c r="F60" i="1"/>
  <c r="G60" i="1"/>
  <c r="H60" i="1"/>
  <c r="Q43" i="1" l="1"/>
  <c r="F66" i="1"/>
  <c r="F67" i="1" s="1"/>
  <c r="F70" i="1" s="1"/>
  <c r="Q42" i="1"/>
  <c r="O60" i="1"/>
  <c r="Q19" i="1"/>
  <c r="Q32" i="1"/>
  <c r="Q56" i="1"/>
  <c r="Q28" i="1"/>
  <c r="J15" i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60" i="1" s="1"/>
  <c r="L60" i="1"/>
  <c r="D66" i="1" s="1"/>
  <c r="D70" i="1" s="1"/>
  <c r="K60" i="1"/>
  <c r="C66" i="1" s="1"/>
  <c r="C70" i="1" s="1"/>
  <c r="I60" i="1"/>
  <c r="Q40" i="1"/>
  <c r="E69" i="1"/>
  <c r="E70" i="1" s="1"/>
  <c r="P60" i="1"/>
  <c r="H66" i="1" s="1"/>
  <c r="Q57" i="1"/>
  <c r="Q52" i="1"/>
  <c r="Q58" i="1"/>
  <c r="Q50" i="1"/>
  <c r="Q60" i="1" s="1"/>
  <c r="Q39" i="1"/>
  <c r="Q36" i="1"/>
  <c r="Q34" i="1"/>
  <c r="Q26" i="1"/>
  <c r="Q23" i="1"/>
  <c r="G66" i="1"/>
  <c r="I67" i="1" l="1"/>
  <c r="H68" i="1"/>
  <c r="I66" i="1"/>
  <c r="H69" i="1"/>
  <c r="H70" i="1" s="1"/>
  <c r="J59" i="1"/>
  <c r="I68" i="1" l="1"/>
  <c r="I69" i="1"/>
  <c r="G70" i="1"/>
  <c r="I70" i="1" l="1"/>
</calcChain>
</file>

<file path=xl/sharedStrings.xml><?xml version="1.0" encoding="utf-8"?>
<sst xmlns="http://schemas.openxmlformats.org/spreadsheetml/2006/main" count="138" uniqueCount="131">
  <si>
    <t>Contabilizacion</t>
  </si>
  <si>
    <t>SALDO ANTERIOR</t>
  </si>
  <si>
    <t>=====&gt;</t>
  </si>
  <si>
    <t>ASIGNACION DE FONDOS</t>
  </si>
  <si>
    <t>Cuenta</t>
  </si>
  <si>
    <t>Importe Facturado</t>
  </si>
  <si>
    <t>No sujeto a Impuesto</t>
  </si>
  <si>
    <t>Facturado</t>
  </si>
  <si>
    <t>Viaticos</t>
  </si>
  <si>
    <t>Recibos Alquiler</t>
  </si>
  <si>
    <t>Recibos Servicios</t>
  </si>
  <si>
    <t>Recibos Bienes</t>
  </si>
  <si>
    <t>Total Pagado</t>
  </si>
  <si>
    <t>Saldo</t>
  </si>
  <si>
    <t>No sujeto impuesto</t>
  </si>
  <si>
    <t>Compras c/ Factura</t>
  </si>
  <si>
    <t>Alquile-res</t>
  </si>
  <si>
    <t>Compra Servicios</t>
  </si>
  <si>
    <t>Compra de Bienes</t>
  </si>
  <si>
    <t>Total Gastado</t>
  </si>
  <si>
    <t>451</t>
  </si>
  <si>
    <t>GASTOS DE PERSONAL</t>
  </si>
  <si>
    <t>45105101</t>
  </si>
  <si>
    <t>Viáticos</t>
  </si>
  <si>
    <t>45105102</t>
  </si>
  <si>
    <t>45404102</t>
  </si>
  <si>
    <t>45117101</t>
  </si>
  <si>
    <t>Refrigerios</t>
  </si>
  <si>
    <t>45202101</t>
  </si>
  <si>
    <t xml:space="preserve">Servicios de seguridad </t>
  </si>
  <si>
    <t>45299102</t>
  </si>
  <si>
    <t>Servicio de Limpieza</t>
  </si>
  <si>
    <t>45113101</t>
  </si>
  <si>
    <t>Honorarios a profesionales y tecnicos M/N</t>
  </si>
  <si>
    <t>45203101</t>
  </si>
  <si>
    <t>Asesoria legal externa M/N</t>
  </si>
  <si>
    <t>454-5</t>
  </si>
  <si>
    <t>COMUNICACIONES Y TRASLADOS</t>
  </si>
  <si>
    <t>45401101</t>
  </si>
  <si>
    <t>Teléfonos</t>
  </si>
  <si>
    <t>45403101</t>
  </si>
  <si>
    <t>Correos</t>
  </si>
  <si>
    <t>Pasajes Mensajería y Otros</t>
  </si>
  <si>
    <t>45406101</t>
  </si>
  <si>
    <t>Combustibles y Lubricantes</t>
  </si>
  <si>
    <t>45499101</t>
  </si>
  <si>
    <t>Peajes</t>
  </si>
  <si>
    <t>45499102</t>
  </si>
  <si>
    <t>Parqueo</t>
  </si>
  <si>
    <t>456-1</t>
  </si>
  <si>
    <t>MANTENIMIENTO Y REPARACIONES</t>
  </si>
  <si>
    <t>45601101</t>
  </si>
  <si>
    <t>Mantenimiento Inmuebles</t>
  </si>
  <si>
    <t>45602101</t>
  </si>
  <si>
    <t>Mantenimiento Mobiliarios</t>
  </si>
  <si>
    <t>45602102</t>
  </si>
  <si>
    <t>Mantenimiento equipos</t>
  </si>
  <si>
    <t>45602103</t>
  </si>
  <si>
    <t>Mantenimiento Vehiculos</t>
  </si>
  <si>
    <t>459-6</t>
  </si>
  <si>
    <t>OTROS GASTOS DE ADMINISTRACION</t>
  </si>
  <si>
    <t>45901101</t>
  </si>
  <si>
    <t>Gastos notariales y judiciales M/N</t>
  </si>
  <si>
    <t>45901102</t>
  </si>
  <si>
    <t>Tramites legales y valores M/N</t>
  </si>
  <si>
    <t>45902101</t>
  </si>
  <si>
    <t>Alquiler de inmuebles M/N</t>
  </si>
  <si>
    <t>45902102</t>
  </si>
  <si>
    <t>Alquiler de mobiliario y enseres M/N</t>
  </si>
  <si>
    <t>45902103</t>
  </si>
  <si>
    <t>Alquiler de equipos e instalaciones M/N</t>
  </si>
  <si>
    <t>45902104</t>
  </si>
  <si>
    <t>Alquiler de equipos de computacion M/N</t>
  </si>
  <si>
    <t>45902105</t>
  </si>
  <si>
    <t>Alquiler de vehiculos M/N</t>
  </si>
  <si>
    <t>45902199</t>
  </si>
  <si>
    <t>Otros alquileres M/N</t>
  </si>
  <si>
    <t>45903101</t>
  </si>
  <si>
    <t>Energia electrica M/N</t>
  </si>
  <si>
    <t>45903102</t>
  </si>
  <si>
    <t>Agua potable M/N</t>
  </si>
  <si>
    <t>45904104</t>
  </si>
  <si>
    <t>45904106</t>
  </si>
  <si>
    <t>Material de computacion M/N</t>
  </si>
  <si>
    <t>45904108</t>
  </si>
  <si>
    <t>Fotocopias</t>
  </si>
  <si>
    <t>45904110</t>
  </si>
  <si>
    <t>Material de limpieza M/N</t>
  </si>
  <si>
    <t>45904199</t>
  </si>
  <si>
    <t>Accesorios varios M/N (Menaje)</t>
  </si>
  <si>
    <t>45905101</t>
  </si>
  <si>
    <t>Suscripcion y Afiliacion  ( Periodicos )</t>
  </si>
  <si>
    <t>45906101</t>
  </si>
  <si>
    <t>Propaganda y Publicidad M/N</t>
  </si>
  <si>
    <t>45999199</t>
  </si>
  <si>
    <t>Diversos M/N</t>
  </si>
  <si>
    <t>RESUMEN P/DEPRATAMENTO CONTABLE</t>
  </si>
  <si>
    <t>Totales</t>
  </si>
  <si>
    <t>TOTAL GASTADO</t>
  </si>
  <si>
    <t xml:space="preserve"> Retenciones IT</t>
  </si>
  <si>
    <t>TOTAL NETO</t>
  </si>
  <si>
    <t>CONTABILIDAD</t>
  </si>
  <si>
    <t>Gastos Medicos</t>
  </si>
  <si>
    <t>Capacitacion Cursos y Seminarios</t>
  </si>
  <si>
    <t>Utiles de Oficina M/N Material de Escritorio</t>
  </si>
  <si>
    <t>BANCO</t>
  </si>
  <si>
    <t>NRO.CTA.</t>
  </si>
  <si>
    <t>Nro.CHEQUE</t>
  </si>
  <si>
    <t>Internet, Fax, Cablegramas</t>
  </si>
  <si>
    <t>Uniformes</t>
  </si>
  <si>
    <t>INGRESOS POR OTROS CONCEPTOS</t>
  </si>
  <si>
    <t>No sujeto  a Imp.</t>
  </si>
  <si>
    <t>45118101</t>
  </si>
  <si>
    <t>45402101</t>
  </si>
  <si>
    <t>18399101</t>
  </si>
  <si>
    <t>Fondos a Rendir</t>
  </si>
  <si>
    <t>Del:</t>
  </si>
  <si>
    <t>Hasta:</t>
  </si>
  <si>
    <t>Transporte local</t>
  </si>
  <si>
    <t>Hospedaje, alojamiento</t>
  </si>
  <si>
    <t>RESPONSABLE CAJA CHICA</t>
  </si>
  <si>
    <t>EMPRESA X</t>
  </si>
  <si>
    <t xml:space="preserve"> Ret RC IVA </t>
  </si>
  <si>
    <t>Ret. Serv</t>
  </si>
  <si>
    <t>Ret. Bienes</t>
  </si>
  <si>
    <t>Ret Clientes</t>
  </si>
  <si>
    <t>Ret
funcionarios</t>
  </si>
  <si>
    <t>Form. 570</t>
  </si>
  <si>
    <t>Form. 604</t>
  </si>
  <si>
    <t>Form. 410</t>
  </si>
  <si>
    <t xml:space="preserve"> Ret. IUE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</si>
</sst>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[$-409]d\-mmm\-yyyy;@"/>
    <numFmt numFmtId="168" formatCode="_-* #,##0.00000\ _€_-;\-* #,##0.00000\ _€_-;_-* &quot;-&quot;??\ _€_-;_-@_-"/>
    <numFmt numFmtId="169" formatCode="_-* #,##0.000000\ _€_-;\-* #,##0.000000\ _€_-;_-* &quot;-&quot;??\ _€_-;_-@_-"/>
    <numFmt numFmtId="170" formatCode="[$-F800]dddd\,\ mmmm\ dd\,\ yyyy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3"/>
      <name val="Arial"/>
      <family val="2"/>
    </font>
    <font>
      <sz val="8"/>
      <color indexed="13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NumberFormat="1" applyFont="1" applyBorder="1" applyAlignment="1"/>
    <xf numFmtId="0" fontId="5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/>
    <xf numFmtId="0" fontId="5" fillId="0" borderId="1" xfId="0" applyNumberFormat="1" applyFont="1" applyBorder="1" applyAlignment="1">
      <alignment vertical="center" wrapText="1"/>
    </xf>
    <xf numFmtId="0" fontId="4" fillId="0" borderId="1" xfId="0" quotePrefix="1" applyNumberFormat="1" applyFont="1" applyBorder="1" applyAlignment="1">
      <alignment horizontal="center"/>
    </xf>
    <xf numFmtId="166" fontId="4" fillId="0" borderId="1" xfId="0" applyNumberFormat="1" applyFont="1" applyBorder="1" applyAlignment="1"/>
    <xf numFmtId="0" fontId="5" fillId="0" borderId="1" xfId="0" applyNumberFormat="1" applyFont="1" applyBorder="1" applyAlignment="1">
      <alignment horizontal="left"/>
    </xf>
    <xf numFmtId="9" fontId="4" fillId="0" borderId="0" xfId="2" applyFont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 wrapText="1"/>
    </xf>
    <xf numFmtId="0" fontId="4" fillId="0" borderId="1" xfId="0" applyNumberFormat="1" applyFont="1" applyBorder="1" applyAlignment="1"/>
    <xf numFmtId="166" fontId="4" fillId="2" borderId="1" xfId="0" applyNumberFormat="1" applyFont="1" applyFill="1" applyBorder="1" applyAlignment="1"/>
    <xf numFmtId="0" fontId="5" fillId="0" borderId="1" xfId="0" applyNumberFormat="1" applyFont="1" applyBorder="1" applyAlignment="1"/>
    <xf numFmtId="0" fontId="3" fillId="0" borderId="1" xfId="0" applyFont="1" applyBorder="1" applyAlignment="1">
      <alignment vertical="center"/>
    </xf>
    <xf numFmtId="166" fontId="4" fillId="3" borderId="1" xfId="0" applyNumberFormat="1" applyFont="1" applyFill="1" applyBorder="1" applyAlignment="1"/>
    <xf numFmtId="166" fontId="4" fillId="0" borderId="1" xfId="0" applyNumberFormat="1" applyFont="1" applyFill="1" applyBorder="1" applyAlignment="1"/>
    <xf numFmtId="166" fontId="7" fillId="3" borderId="1" xfId="0" applyNumberFormat="1" applyFont="1" applyFill="1" applyBorder="1" applyAlignment="1"/>
    <xf numFmtId="166" fontId="5" fillId="3" borderId="1" xfId="0" applyNumberFormat="1" applyFont="1" applyFill="1" applyBorder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6" fontId="4" fillId="3" borderId="4" xfId="0" applyNumberFormat="1" applyFont="1" applyFill="1" applyBorder="1" applyAlignment="1"/>
    <xf numFmtId="166" fontId="4" fillId="0" borderId="4" xfId="0" applyNumberFormat="1" applyFont="1" applyFill="1" applyBorder="1" applyAlignment="1"/>
    <xf numFmtId="0" fontId="3" fillId="0" borderId="1" xfId="0" quotePrefix="1" applyFont="1" applyBorder="1" applyAlignment="1">
      <alignment vertical="center"/>
    </xf>
    <xf numFmtId="0" fontId="4" fillId="0" borderId="4" xfId="0" applyNumberFormat="1" applyFont="1" applyBorder="1" applyAlignment="1"/>
    <xf numFmtId="0" fontId="4" fillId="0" borderId="5" xfId="0" applyNumberFormat="1" applyFont="1" applyBorder="1" applyAlignment="1"/>
    <xf numFmtId="0" fontId="5" fillId="0" borderId="5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166" fontId="5" fillId="0" borderId="0" xfId="0" applyNumberFormat="1" applyFont="1" applyBorder="1" applyAlignment="1"/>
    <xf numFmtId="0" fontId="4" fillId="0" borderId="0" xfId="0" applyNumberFormat="1" applyFont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/>
    <xf numFmtId="166" fontId="4" fillId="0" borderId="0" xfId="0" applyNumberFormat="1" applyFont="1" applyBorder="1" applyAlignment="1"/>
    <xf numFmtId="166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NumberFormat="1" applyFont="1" applyAlignment="1"/>
    <xf numFmtId="4" fontId="4" fillId="0" borderId="0" xfId="0" applyNumberFormat="1" applyFont="1" applyAlignment="1"/>
    <xf numFmtId="4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166" fontId="4" fillId="3" borderId="16" xfId="0" applyNumberFormat="1" applyFont="1" applyFill="1" applyBorder="1" applyAlignment="1"/>
    <xf numFmtId="166" fontId="4" fillId="3" borderId="17" xfId="0" applyNumberFormat="1" applyFont="1" applyFill="1" applyBorder="1" applyAlignment="1"/>
    <xf numFmtId="166" fontId="4" fillId="0" borderId="2" xfId="0" applyNumberFormat="1" applyFont="1" applyFill="1" applyBorder="1" applyAlignment="1"/>
    <xf numFmtId="0" fontId="4" fillId="0" borderId="0" xfId="0" applyNumberFormat="1" applyFont="1" applyAlignment="1">
      <alignment horizontal="center"/>
    </xf>
    <xf numFmtId="0" fontId="9" fillId="0" borderId="0" xfId="0" applyNumberFormat="1" applyFont="1" applyAlignment="1"/>
    <xf numFmtId="166" fontId="4" fillId="3" borderId="2" xfId="0" applyNumberFormat="1" applyFont="1" applyFill="1" applyBorder="1" applyAlignment="1"/>
    <xf numFmtId="0" fontId="5" fillId="0" borderId="2" xfId="0" applyNumberFormat="1" applyFont="1" applyBorder="1" applyAlignment="1">
      <alignment horizontal="left"/>
    </xf>
    <xf numFmtId="0" fontId="4" fillId="0" borderId="4" xfId="0" quotePrefix="1" applyNumberFormat="1" applyFont="1" applyBorder="1" applyAlignment="1"/>
    <xf numFmtId="0" fontId="4" fillId="0" borderId="0" xfId="0" applyNumberFormat="1" applyFont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166" fontId="4" fillId="0" borderId="0" xfId="0" applyNumberFormat="1" applyFont="1" applyBorder="1" applyAlignment="1">
      <alignment vertical="center" wrapText="1"/>
    </xf>
    <xf numFmtId="0" fontId="5" fillId="0" borderId="2" xfId="0" applyNumberFormat="1" applyFont="1" applyBorder="1" applyAlignment="1"/>
    <xf numFmtId="0" fontId="5" fillId="0" borderId="16" xfId="0" applyNumberFormat="1" applyFont="1" applyBorder="1" applyAlignment="1"/>
    <xf numFmtId="0" fontId="4" fillId="0" borderId="20" xfId="0" applyNumberFormat="1" applyFont="1" applyBorder="1" applyAlignment="1"/>
    <xf numFmtId="0" fontId="5" fillId="0" borderId="20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168" fontId="4" fillId="0" borderId="0" xfId="0" applyNumberFormat="1" applyFont="1" applyAlignment="1"/>
    <xf numFmtId="169" fontId="4" fillId="0" borderId="0" xfId="0" applyNumberFormat="1" applyFont="1" applyBorder="1" applyAlignment="1"/>
    <xf numFmtId="164" fontId="4" fillId="4" borderId="3" xfId="3" applyFont="1" applyFill="1" applyBorder="1" applyAlignment="1"/>
    <xf numFmtId="164" fontId="4" fillId="4" borderId="2" xfId="3" applyFont="1" applyFill="1" applyBorder="1" applyAlignment="1"/>
    <xf numFmtId="164" fontId="4" fillId="4" borderId="10" xfId="3" applyFont="1" applyFill="1" applyBorder="1" applyAlignment="1"/>
    <xf numFmtId="164" fontId="4" fillId="4" borderId="10" xfId="3" applyNumberFormat="1" applyFont="1" applyFill="1" applyBorder="1" applyAlignment="1"/>
    <xf numFmtId="164" fontId="4" fillId="4" borderId="16" xfId="3" applyFont="1" applyFill="1" applyBorder="1" applyAlignment="1">
      <alignment vertical="center" wrapText="1"/>
    </xf>
    <xf numFmtId="164" fontId="4" fillId="4" borderId="1" xfId="3" applyFont="1" applyFill="1" applyBorder="1" applyAlignment="1">
      <alignment vertical="center" wrapText="1"/>
    </xf>
    <xf numFmtId="164" fontId="2" fillId="4" borderId="1" xfId="3" applyFont="1" applyFill="1" applyBorder="1" applyAlignment="1">
      <alignment vertical="center" wrapText="1"/>
    </xf>
    <xf numFmtId="164" fontId="4" fillId="4" borderId="17" xfId="3" applyFont="1" applyFill="1" applyBorder="1" applyAlignment="1">
      <alignment vertical="center" wrapText="1"/>
    </xf>
    <xf numFmtId="164" fontId="4" fillId="4" borderId="11" xfId="3" applyFont="1" applyFill="1" applyBorder="1" applyAlignment="1">
      <alignment vertical="center" wrapText="1"/>
    </xf>
    <xf numFmtId="164" fontId="4" fillId="4" borderId="4" xfId="3" applyFont="1" applyFill="1" applyBorder="1" applyAlignment="1">
      <alignment vertical="center" wrapText="1"/>
    </xf>
    <xf numFmtId="164" fontId="2" fillId="4" borderId="21" xfId="3" applyFont="1" applyFill="1" applyBorder="1" applyAlignment="1">
      <alignment vertical="center" wrapText="1"/>
    </xf>
    <xf numFmtId="164" fontId="4" fillId="4" borderId="11" xfId="3" applyFont="1" applyFill="1" applyBorder="1" applyAlignment="1"/>
    <xf numFmtId="164" fontId="4" fillId="4" borderId="12" xfId="3" applyFont="1" applyFill="1" applyBorder="1" applyAlignment="1"/>
    <xf numFmtId="164" fontId="4" fillId="4" borderId="18" xfId="3" applyFont="1" applyFill="1" applyBorder="1" applyAlignment="1"/>
    <xf numFmtId="164" fontId="4" fillId="4" borderId="13" xfId="3" applyFont="1" applyFill="1" applyBorder="1" applyAlignment="1"/>
    <xf numFmtId="164" fontId="4" fillId="4" borderId="14" xfId="3" applyFont="1" applyFill="1" applyBorder="1" applyAlignment="1"/>
    <xf numFmtId="164" fontId="4" fillId="4" borderId="19" xfId="3" applyFont="1" applyFill="1" applyBorder="1" applyAlignment="1"/>
    <xf numFmtId="164" fontId="4" fillId="4" borderId="15" xfId="3" applyFont="1" applyFill="1" applyBorder="1" applyAlignment="1"/>
    <xf numFmtId="0" fontId="10" fillId="0" borderId="0" xfId="0" applyNumberFormat="1" applyFont="1" applyAlignment="1"/>
    <xf numFmtId="0" fontId="5" fillId="0" borderId="16" xfId="0" applyNumberFormat="1" applyFont="1" applyBorder="1" applyAlignment="1">
      <alignment horizontal="center"/>
    </xf>
    <xf numFmtId="167" fontId="4" fillId="0" borderId="22" xfId="0" applyNumberFormat="1" applyFont="1" applyBorder="1" applyAlignment="1">
      <alignment horizontal="center"/>
    </xf>
    <xf numFmtId="14" fontId="5" fillId="0" borderId="22" xfId="0" applyNumberFormat="1" applyFont="1" applyBorder="1" applyAlignment="1">
      <alignment horizontal="center"/>
    </xf>
    <xf numFmtId="167" fontId="2" fillId="0" borderId="17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right"/>
    </xf>
    <xf numFmtId="0" fontId="4" fillId="0" borderId="0" xfId="0" quotePrefix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5" fillId="4" borderId="1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vertical="center" wrapText="1"/>
    </xf>
    <xf numFmtId="166" fontId="4" fillId="4" borderId="1" xfId="0" applyNumberFormat="1" applyFont="1" applyFill="1" applyBorder="1" applyAlignment="1"/>
    <xf numFmtId="166" fontId="5" fillId="4" borderId="1" xfId="0" applyNumberFormat="1" applyFont="1" applyFill="1" applyBorder="1" applyAlignment="1"/>
    <xf numFmtId="166" fontId="7" fillId="4" borderId="1" xfId="0" applyNumberFormat="1" applyFont="1" applyFill="1" applyBorder="1" applyAlignment="1"/>
    <xf numFmtId="166" fontId="6" fillId="4" borderId="1" xfId="0" applyNumberFormat="1" applyFont="1" applyFill="1" applyBorder="1" applyAlignment="1"/>
    <xf numFmtId="166" fontId="7" fillId="4" borderId="0" xfId="0" applyNumberFormat="1" applyFont="1" applyFill="1" applyBorder="1" applyAlignment="1"/>
    <xf numFmtId="0" fontId="4" fillId="4" borderId="0" xfId="0" applyNumberFormat="1" applyFont="1" applyFill="1" applyAlignment="1"/>
    <xf numFmtId="166" fontId="4" fillId="4" borderId="4" xfId="0" applyNumberFormat="1" applyFont="1" applyFill="1" applyBorder="1" applyAlignment="1"/>
    <xf numFmtId="166" fontId="5" fillId="4" borderId="4" xfId="0" applyNumberFormat="1" applyFont="1" applyFill="1" applyBorder="1" applyAlignment="1"/>
    <xf numFmtId="166" fontId="5" fillId="4" borderId="5" xfId="0" applyNumberFormat="1" applyFont="1" applyFill="1" applyBorder="1" applyAlignment="1"/>
    <xf numFmtId="166" fontId="6" fillId="4" borderId="1" xfId="0" applyNumberFormat="1" applyFont="1" applyFill="1" applyBorder="1" applyAlignment="1">
      <alignment horizontal="left"/>
    </xf>
    <xf numFmtId="166" fontId="6" fillId="4" borderId="1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/>
    <xf numFmtId="0" fontId="4" fillId="0" borderId="20" xfId="0" applyNumberFormat="1" applyFont="1" applyBorder="1" applyAlignment="1">
      <alignment horizontal="center"/>
    </xf>
    <xf numFmtId="0" fontId="9" fillId="0" borderId="2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left"/>
    </xf>
    <xf numFmtId="164" fontId="4" fillId="0" borderId="0" xfId="0" applyNumberFormat="1" applyFont="1" applyAlignment="1"/>
    <xf numFmtId="166" fontId="2" fillId="0" borderId="0" xfId="0" applyNumberFormat="1" applyFont="1" applyAlignment="1">
      <alignment vertical="center" wrapText="1"/>
    </xf>
    <xf numFmtId="166" fontId="2" fillId="0" borderId="0" xfId="0" applyNumberFormat="1" applyFont="1" applyAlignment="1"/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22411</xdr:colOff>
      <xdr:row>3</xdr:row>
      <xdr:rowOff>0</xdr:rowOff>
    </xdr:from>
    <xdr:to>
      <xdr:col>7</xdr:col>
      <xdr:colOff>351117</xdr:colOff>
      <xdr:row>4</xdr:row>
      <xdr:rowOff>100853</xdr:rowOff>
    </xdr:to>
    <xdr:sp macro="" textlink="">
      <xdr:nvSpPr>
        <xdr:cNvPr id="4" name="3 CuadroTexto"/>
        <xdr:cNvSpPr txBox="1"/>
      </xdr:nvSpPr>
      <xdr:spPr>
        <a:xfrm>
          <a:off x="2644587" y="762000"/>
          <a:ext cx="4586942" cy="3548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800" b="1"/>
            <a:t>RENDICIÓN</a:t>
          </a:r>
          <a:r>
            <a:rPr lang="es-ES" sz="1800" b="1" baseline="0"/>
            <a:t> DE CUENTAS (Con retenciones)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88"/>
  <sheetViews>
    <sheetView tabSelected="1" topLeftCell="B1" zoomScale="70" zoomScaleNormal="70" workbookViewId="0">
      <selection activeCell="G49" sqref="G49"/>
    </sheetView>
  </sheetViews>
  <sheetFormatPr baseColWidth="10" defaultColWidth="15" defaultRowHeight="10" x14ac:dyDescent="0.2"/>
  <cols>
    <col min="1" max="1" width="8.26953125" style="3" hidden="1" customWidth="1"/>
    <col min="2" max="2" width="37.54296875" style="3" customWidth="1"/>
    <col min="3" max="9" width="12.1796875" style="3" customWidth="1"/>
    <col min="10" max="10" width="11.54296875" style="3" customWidth="1"/>
    <col min="11" max="16" width="11.54296875" style="3" hidden="1" customWidth="1"/>
    <col min="17" max="17" width="11.54296875" style="3" customWidth="1"/>
    <col min="18" max="18" width="13.81640625" style="3" customWidth="1"/>
    <col min="19" max="19" width="15" style="3" customWidth="1"/>
    <col min="20" max="20" width="12.453125" style="3" customWidth="1"/>
    <col min="21" max="21" width="13.7265625" style="3" customWidth="1"/>
    <col min="22" max="22" width="12.453125" style="3" customWidth="1"/>
    <col min="23" max="23" width="11.1796875" style="3" customWidth="1"/>
    <col min="24" max="16384" width="15" style="3"/>
  </cols>
  <sheetData>
    <row r="1" spans="1:18" ht="20.149999999999999" customHeight="1" x14ac:dyDescent="0.25">
      <c r="A1" s="2"/>
      <c r="B1" s="2"/>
      <c r="F1" s="2"/>
      <c r="G1" s="2"/>
      <c r="H1" s="2"/>
    </row>
    <row r="2" spans="1:18" ht="20.149999999999999" customHeight="1" x14ac:dyDescent="0.3">
      <c r="A2" s="2"/>
      <c r="B2" s="2"/>
      <c r="F2" s="2"/>
      <c r="G2" s="2"/>
      <c r="J2" s="56"/>
      <c r="Q2" s="57"/>
    </row>
    <row r="3" spans="1:18" ht="20.149999999999999" customHeight="1" x14ac:dyDescent="0.25">
      <c r="A3" s="2"/>
      <c r="B3" s="2" t="s">
        <v>121</v>
      </c>
      <c r="F3" s="2"/>
      <c r="G3" s="2"/>
      <c r="H3" s="2"/>
    </row>
    <row r="4" spans="1:18" ht="20.149999999999999" customHeight="1" x14ac:dyDescent="0.25">
      <c r="A4" s="2"/>
      <c r="B4" s="2"/>
      <c r="F4" s="2"/>
      <c r="G4" s="2"/>
      <c r="H4" s="2"/>
    </row>
    <row r="5" spans="1:18" ht="18" customHeight="1" x14ac:dyDescent="0.25">
      <c r="A5" s="2"/>
      <c r="G5" s="5"/>
      <c r="H5" s="95"/>
      <c r="I5" s="5"/>
      <c r="J5" s="96"/>
    </row>
    <row r="6" spans="1:18" ht="19.5" customHeight="1" x14ac:dyDescent="0.25">
      <c r="A6" s="2"/>
      <c r="C6" s="90" t="s">
        <v>116</v>
      </c>
      <c r="D6" s="91"/>
      <c r="E6" s="92" t="s">
        <v>117</v>
      </c>
      <c r="F6" s="93"/>
      <c r="G6" s="5"/>
      <c r="H6" s="6"/>
    </row>
    <row r="7" spans="1:18" ht="8.25" customHeight="1" x14ac:dyDescent="0.2">
      <c r="K7" s="3" t="s">
        <v>0</v>
      </c>
    </row>
    <row r="8" spans="1:18" ht="16" customHeight="1" x14ac:dyDescent="0.2">
      <c r="B8" s="7" t="s">
        <v>1</v>
      </c>
      <c r="C8" s="8" t="s">
        <v>2</v>
      </c>
      <c r="D8" s="9">
        <v>0</v>
      </c>
    </row>
    <row r="9" spans="1:18" ht="16" customHeight="1" x14ac:dyDescent="0.25">
      <c r="B9" s="10" t="s">
        <v>3</v>
      </c>
      <c r="C9" s="8" t="s">
        <v>2</v>
      </c>
      <c r="D9" s="9">
        <v>1000</v>
      </c>
      <c r="E9" s="2" t="s">
        <v>105</v>
      </c>
      <c r="F9" s="66"/>
      <c r="G9" s="2" t="s">
        <v>106</v>
      </c>
      <c r="H9" s="112"/>
      <c r="I9" s="112"/>
      <c r="J9" s="2" t="s">
        <v>107</v>
      </c>
      <c r="Q9" s="66"/>
      <c r="R9" s="11"/>
    </row>
    <row r="10" spans="1:18" ht="16" customHeight="1" x14ac:dyDescent="0.25">
      <c r="B10" s="59" t="s">
        <v>110</v>
      </c>
      <c r="C10" s="8" t="s">
        <v>2</v>
      </c>
      <c r="D10" s="9">
        <v>0</v>
      </c>
      <c r="E10" s="2"/>
      <c r="G10" s="2"/>
      <c r="I10" s="2"/>
      <c r="R10" s="11"/>
    </row>
    <row r="11" spans="1:18" ht="21" x14ac:dyDescent="0.2">
      <c r="A11" s="7" t="s">
        <v>4</v>
      </c>
      <c r="B11" s="12" t="s">
        <v>5</v>
      </c>
      <c r="C11" s="13" t="s">
        <v>111</v>
      </c>
      <c r="D11" s="13" t="s">
        <v>7</v>
      </c>
      <c r="E11" s="13" t="s">
        <v>8</v>
      </c>
      <c r="F11" s="13" t="s">
        <v>9</v>
      </c>
      <c r="G11" s="13" t="s">
        <v>10</v>
      </c>
      <c r="H11" s="13" t="s">
        <v>11</v>
      </c>
      <c r="I11" s="13" t="s">
        <v>12</v>
      </c>
      <c r="J11" s="14" t="s">
        <v>13</v>
      </c>
      <c r="K11" s="13" t="s">
        <v>14</v>
      </c>
      <c r="L11" s="13" t="s">
        <v>15</v>
      </c>
      <c r="M11" s="13" t="s">
        <v>8</v>
      </c>
      <c r="N11" s="13" t="s">
        <v>16</v>
      </c>
      <c r="O11" s="13" t="s">
        <v>17</v>
      </c>
      <c r="P11" s="13" t="s">
        <v>18</v>
      </c>
      <c r="Q11" s="13" t="s">
        <v>19</v>
      </c>
    </row>
    <row r="12" spans="1:18" ht="10.5" x14ac:dyDescent="0.2">
      <c r="A12" s="7"/>
      <c r="B12" s="7" t="s">
        <v>1</v>
      </c>
      <c r="C12" s="97"/>
      <c r="D12" s="97"/>
      <c r="E12" s="97"/>
      <c r="F12" s="97"/>
      <c r="G12" s="97"/>
      <c r="H12" s="97"/>
      <c r="I12" s="97"/>
      <c r="J12" s="98">
        <f>$D$8</f>
        <v>0</v>
      </c>
      <c r="K12" s="97"/>
      <c r="L12" s="97"/>
      <c r="M12" s="97"/>
      <c r="N12" s="97"/>
      <c r="O12" s="97"/>
      <c r="P12" s="97"/>
      <c r="Q12" s="97"/>
    </row>
    <row r="13" spans="1:18" ht="10.5" x14ac:dyDescent="0.25">
      <c r="A13" s="15"/>
      <c r="B13" s="10" t="s">
        <v>3</v>
      </c>
      <c r="C13" s="108"/>
      <c r="D13" s="109"/>
      <c r="E13" s="109"/>
      <c r="F13" s="109"/>
      <c r="G13" s="101"/>
      <c r="H13" s="101"/>
      <c r="I13" s="99"/>
      <c r="J13" s="100">
        <f>$D$9</f>
        <v>1000</v>
      </c>
      <c r="K13" s="99"/>
      <c r="L13" s="99"/>
      <c r="M13" s="99"/>
      <c r="N13" s="99"/>
      <c r="O13" s="99"/>
      <c r="P13" s="99"/>
      <c r="Q13" s="99"/>
    </row>
    <row r="14" spans="1:18" ht="10.5" x14ac:dyDescent="0.25">
      <c r="A14" s="15"/>
      <c r="B14" s="10" t="str">
        <f>B10</f>
        <v>INGRESOS POR OTROS CONCEPTOS</v>
      </c>
      <c r="C14" s="108"/>
      <c r="D14" s="109"/>
      <c r="E14" s="110"/>
      <c r="F14" s="109"/>
      <c r="G14" s="101"/>
      <c r="H14" s="101"/>
      <c r="I14" s="99"/>
      <c r="J14" s="100">
        <f>$D$10</f>
        <v>0</v>
      </c>
      <c r="K14" s="99"/>
      <c r="L14" s="99"/>
      <c r="M14" s="99"/>
      <c r="N14" s="99"/>
      <c r="O14" s="99"/>
      <c r="P14" s="99"/>
      <c r="Q14" s="99"/>
    </row>
    <row r="15" spans="1:18" ht="10.5" x14ac:dyDescent="0.25">
      <c r="A15" s="17" t="s">
        <v>20</v>
      </c>
      <c r="B15" s="17" t="s">
        <v>21</v>
      </c>
      <c r="C15" s="102"/>
      <c r="D15" s="102"/>
      <c r="E15" s="111"/>
      <c r="F15" s="102"/>
      <c r="G15" s="102"/>
      <c r="H15" s="102"/>
      <c r="I15" s="99"/>
      <c r="J15" s="100">
        <f>SUM(J12:J14)</f>
        <v>1000</v>
      </c>
      <c r="K15" s="99"/>
      <c r="L15" s="99"/>
      <c r="M15" s="99"/>
      <c r="N15" s="99"/>
      <c r="O15" s="99"/>
      <c r="P15" s="99"/>
      <c r="Q15" s="100"/>
    </row>
    <row r="16" spans="1:18" ht="10.5" x14ac:dyDescent="0.25">
      <c r="A16" s="18" t="s">
        <v>22</v>
      </c>
      <c r="B16" s="15" t="s">
        <v>23</v>
      </c>
      <c r="C16" s="19"/>
      <c r="D16" s="53"/>
      <c r="E16" s="20">
        <v>100</v>
      </c>
      <c r="F16" s="54"/>
      <c r="G16" s="19"/>
      <c r="H16" s="19"/>
      <c r="I16" s="100">
        <f>SUM(C16:H16)</f>
        <v>100</v>
      </c>
      <c r="J16" s="100">
        <f>J15-I16</f>
        <v>900</v>
      </c>
      <c r="K16" s="99"/>
      <c r="L16" s="101"/>
      <c r="M16" s="99">
        <f>+E16*1.13</f>
        <v>112.99999999999999</v>
      </c>
      <c r="N16" s="101"/>
      <c r="O16" s="101"/>
      <c r="P16" s="101"/>
      <c r="Q16" s="100">
        <f>+$M$16</f>
        <v>112.99999999999999</v>
      </c>
    </row>
    <row r="17" spans="1:17" ht="10.5" x14ac:dyDescent="0.25">
      <c r="A17" s="18" t="s">
        <v>24</v>
      </c>
      <c r="B17" s="68" t="s">
        <v>119</v>
      </c>
      <c r="C17" s="19"/>
      <c r="D17" s="16">
        <v>0</v>
      </c>
      <c r="E17" s="55">
        <v>0</v>
      </c>
      <c r="F17" s="19"/>
      <c r="G17" s="20">
        <v>0</v>
      </c>
      <c r="H17" s="19"/>
      <c r="I17" s="100">
        <f t="shared" ref="I17:I58" si="0">SUM(C17:H17)</f>
        <v>0</v>
      </c>
      <c r="J17" s="100">
        <f t="shared" ref="J17:J33" si="1">J16-I17</f>
        <v>900</v>
      </c>
      <c r="K17" s="99"/>
      <c r="L17" s="99">
        <f>$D$17</f>
        <v>0</v>
      </c>
      <c r="M17" s="99">
        <f>+E17*1.13</f>
        <v>0</v>
      </c>
      <c r="N17" s="101"/>
      <c r="O17" s="99">
        <f>+G17*1.16</f>
        <v>0</v>
      </c>
      <c r="P17" s="101"/>
      <c r="Q17" s="100">
        <f>$M$17+$O$17+$L$17</f>
        <v>0</v>
      </c>
    </row>
    <row r="18" spans="1:17" ht="10.5" x14ac:dyDescent="0.25">
      <c r="A18" s="27" t="s">
        <v>112</v>
      </c>
      <c r="B18" s="15" t="s">
        <v>109</v>
      </c>
      <c r="C18" s="19"/>
      <c r="D18" s="16">
        <v>0</v>
      </c>
      <c r="E18" s="58"/>
      <c r="F18" s="19"/>
      <c r="G18" s="19"/>
      <c r="H18" s="16">
        <v>0</v>
      </c>
      <c r="I18" s="100">
        <f t="shared" si="0"/>
        <v>0</v>
      </c>
      <c r="J18" s="100">
        <f t="shared" si="1"/>
        <v>900</v>
      </c>
      <c r="K18" s="99"/>
      <c r="L18" s="99">
        <f>$D$18</f>
        <v>0</v>
      </c>
      <c r="M18" s="99"/>
      <c r="N18" s="101"/>
      <c r="O18" s="99"/>
      <c r="P18" s="99">
        <f>+H18*1.08</f>
        <v>0</v>
      </c>
      <c r="Q18" s="100">
        <f t="shared" ref="Q18:Q20" si="2">$M$17+$O$17+$L$17</f>
        <v>0</v>
      </c>
    </row>
    <row r="19" spans="1:17" ht="10.5" x14ac:dyDescent="0.25">
      <c r="A19" s="18" t="s">
        <v>25</v>
      </c>
      <c r="B19" s="68" t="s">
        <v>118</v>
      </c>
      <c r="C19" s="20"/>
      <c r="D19" s="20">
        <v>0</v>
      </c>
      <c r="E19" s="19"/>
      <c r="F19" s="19"/>
      <c r="G19" s="19"/>
      <c r="H19" s="19"/>
      <c r="I19" s="100">
        <f t="shared" si="0"/>
        <v>0</v>
      </c>
      <c r="J19" s="100">
        <f t="shared" si="1"/>
        <v>900</v>
      </c>
      <c r="K19" s="99">
        <f>+$C$19</f>
        <v>0</v>
      </c>
      <c r="L19" s="99">
        <f>$D$19</f>
        <v>0</v>
      </c>
      <c r="M19" s="99"/>
      <c r="N19" s="101"/>
      <c r="O19" s="99"/>
      <c r="P19" s="99"/>
      <c r="Q19" s="100">
        <f t="shared" si="2"/>
        <v>0</v>
      </c>
    </row>
    <row r="20" spans="1:17" ht="10.5" x14ac:dyDescent="0.25">
      <c r="A20" s="18" t="s">
        <v>26</v>
      </c>
      <c r="B20" s="15" t="s">
        <v>27</v>
      </c>
      <c r="C20" s="19"/>
      <c r="D20" s="9">
        <v>0</v>
      </c>
      <c r="E20" s="19"/>
      <c r="F20" s="19"/>
      <c r="G20" s="20">
        <v>0</v>
      </c>
      <c r="H20" s="16">
        <v>0</v>
      </c>
      <c r="I20" s="100">
        <f t="shared" si="0"/>
        <v>0</v>
      </c>
      <c r="J20" s="100">
        <f t="shared" si="1"/>
        <v>900</v>
      </c>
      <c r="K20" s="101"/>
      <c r="L20" s="99">
        <f>$D$20</f>
        <v>0</v>
      </c>
      <c r="M20" s="99"/>
      <c r="N20" s="101"/>
      <c r="O20" s="99">
        <f>+G20*1.16</f>
        <v>0</v>
      </c>
      <c r="P20" s="99">
        <f t="shared" ref="P20" si="3">+H20*1.08</f>
        <v>0</v>
      </c>
      <c r="Q20" s="100">
        <f t="shared" si="2"/>
        <v>0</v>
      </c>
    </row>
    <row r="21" spans="1:17" ht="10.5" x14ac:dyDescent="0.25">
      <c r="A21" s="18" t="s">
        <v>28</v>
      </c>
      <c r="B21" s="15" t="s">
        <v>29</v>
      </c>
      <c r="C21" s="19"/>
      <c r="D21" s="9">
        <v>0</v>
      </c>
      <c r="E21" s="19"/>
      <c r="F21" s="19"/>
      <c r="G21" s="9">
        <v>0</v>
      </c>
      <c r="H21" s="19"/>
      <c r="I21" s="100">
        <f t="shared" si="0"/>
        <v>0</v>
      </c>
      <c r="J21" s="100">
        <f t="shared" si="1"/>
        <v>900</v>
      </c>
      <c r="K21" s="101"/>
      <c r="L21" s="99">
        <f>$D$21</f>
        <v>0</v>
      </c>
      <c r="M21" s="99"/>
      <c r="N21" s="101"/>
      <c r="O21" s="99">
        <f>+G21*1.16</f>
        <v>0</v>
      </c>
      <c r="P21" s="101"/>
      <c r="Q21" s="100">
        <f>$L$21+$O$21</f>
        <v>0</v>
      </c>
    </row>
    <row r="22" spans="1:17" ht="10.5" x14ac:dyDescent="0.25">
      <c r="A22" s="18" t="s">
        <v>30</v>
      </c>
      <c r="B22" s="15" t="s">
        <v>31</v>
      </c>
      <c r="C22" s="19"/>
      <c r="D22" s="9">
        <v>0</v>
      </c>
      <c r="E22" s="19"/>
      <c r="F22" s="19"/>
      <c r="G22" s="20">
        <v>0</v>
      </c>
      <c r="H22" s="19"/>
      <c r="I22" s="100">
        <f t="shared" si="0"/>
        <v>0</v>
      </c>
      <c r="J22" s="100">
        <f t="shared" si="1"/>
        <v>900</v>
      </c>
      <c r="K22" s="101"/>
      <c r="L22" s="99">
        <f>$D$22</f>
        <v>0</v>
      </c>
      <c r="M22" s="99"/>
      <c r="N22" s="101"/>
      <c r="O22" s="99">
        <f>+G22*1.16</f>
        <v>0</v>
      </c>
      <c r="P22" s="101"/>
      <c r="Q22" s="100">
        <f>$L$22+$O$22</f>
        <v>0</v>
      </c>
    </row>
    <row r="23" spans="1:17" ht="10.5" x14ac:dyDescent="0.25">
      <c r="A23" s="18" t="s">
        <v>32</v>
      </c>
      <c r="B23" s="18" t="s">
        <v>33</v>
      </c>
      <c r="C23" s="19"/>
      <c r="D23" s="9">
        <v>0</v>
      </c>
      <c r="E23" s="19"/>
      <c r="F23" s="19"/>
      <c r="G23" s="9">
        <v>0</v>
      </c>
      <c r="H23" s="19"/>
      <c r="I23" s="100">
        <f t="shared" si="0"/>
        <v>0</v>
      </c>
      <c r="J23" s="100">
        <f t="shared" si="1"/>
        <v>900</v>
      </c>
      <c r="K23" s="101"/>
      <c r="L23" s="99">
        <f>$D$23</f>
        <v>0</v>
      </c>
      <c r="M23" s="99"/>
      <c r="N23" s="101"/>
      <c r="O23" s="99">
        <f>+G23*1.16</f>
        <v>0</v>
      </c>
      <c r="P23" s="101"/>
      <c r="Q23" s="100">
        <f>$L$23+$O$23</f>
        <v>0</v>
      </c>
    </row>
    <row r="24" spans="1:17" ht="10.5" x14ac:dyDescent="0.25">
      <c r="A24" s="18" t="s">
        <v>34</v>
      </c>
      <c r="B24" s="18" t="s">
        <v>35</v>
      </c>
      <c r="C24" s="19"/>
      <c r="D24" s="9">
        <v>0</v>
      </c>
      <c r="E24" s="19"/>
      <c r="F24" s="19"/>
      <c r="G24" s="9">
        <v>0</v>
      </c>
      <c r="H24" s="19"/>
      <c r="I24" s="100">
        <f t="shared" si="0"/>
        <v>0</v>
      </c>
      <c r="J24" s="100">
        <f t="shared" si="1"/>
        <v>900</v>
      </c>
      <c r="K24" s="101"/>
      <c r="L24" s="99">
        <f>$D$24</f>
        <v>0</v>
      </c>
      <c r="M24" s="99"/>
      <c r="N24" s="101"/>
      <c r="O24" s="99">
        <f>+G24*1.16</f>
        <v>0</v>
      </c>
      <c r="P24" s="101"/>
      <c r="Q24" s="100">
        <f>$L$24+$O$24</f>
        <v>0</v>
      </c>
    </row>
    <row r="25" spans="1:17" ht="10.5" x14ac:dyDescent="0.25">
      <c r="A25" s="17" t="s">
        <v>36</v>
      </c>
      <c r="B25" s="17" t="s">
        <v>37</v>
      </c>
      <c r="C25" s="19"/>
      <c r="D25" s="22"/>
      <c r="E25" s="22"/>
      <c r="F25" s="19"/>
      <c r="G25" s="22"/>
      <c r="H25" s="19"/>
      <c r="I25" s="100">
        <f t="shared" si="0"/>
        <v>0</v>
      </c>
      <c r="J25" s="100">
        <f t="shared" si="1"/>
        <v>900</v>
      </c>
      <c r="K25" s="101"/>
      <c r="L25" s="102"/>
      <c r="M25" s="102"/>
      <c r="N25" s="101"/>
      <c r="O25" s="99"/>
      <c r="P25" s="101"/>
      <c r="Q25" s="100">
        <v>0</v>
      </c>
    </row>
    <row r="26" spans="1:17" ht="10.5" x14ac:dyDescent="0.25">
      <c r="A26" s="18" t="s">
        <v>38</v>
      </c>
      <c r="B26" s="15" t="s">
        <v>39</v>
      </c>
      <c r="C26" s="21"/>
      <c r="D26" s="9">
        <v>0</v>
      </c>
      <c r="E26" s="19"/>
      <c r="F26" s="19"/>
      <c r="G26" s="9">
        <v>0</v>
      </c>
      <c r="H26" s="19"/>
      <c r="I26" s="100">
        <f t="shared" si="0"/>
        <v>0</v>
      </c>
      <c r="J26" s="100">
        <f t="shared" si="1"/>
        <v>900</v>
      </c>
      <c r="K26" s="101"/>
      <c r="L26" s="99">
        <f>$D$26</f>
        <v>0</v>
      </c>
      <c r="M26" s="99"/>
      <c r="N26" s="101"/>
      <c r="O26" s="99">
        <f>+G26*1.16</f>
        <v>0</v>
      </c>
      <c r="P26" s="101"/>
      <c r="Q26" s="100">
        <f>$L$26+$O$26</f>
        <v>0</v>
      </c>
    </row>
    <row r="27" spans="1:17" ht="10.5" x14ac:dyDescent="0.25">
      <c r="A27" s="27" t="s">
        <v>113</v>
      </c>
      <c r="B27" s="15" t="s">
        <v>108</v>
      </c>
      <c r="C27" s="21"/>
      <c r="D27" s="9"/>
      <c r="E27" s="19"/>
      <c r="F27" s="19"/>
      <c r="G27" s="9"/>
      <c r="H27" s="19"/>
      <c r="I27" s="100">
        <f t="shared" si="0"/>
        <v>0</v>
      </c>
      <c r="J27" s="100">
        <f t="shared" si="1"/>
        <v>900</v>
      </c>
      <c r="K27" s="101"/>
      <c r="L27" s="99">
        <f>$D$27</f>
        <v>0</v>
      </c>
      <c r="M27" s="99"/>
      <c r="N27" s="101"/>
      <c r="O27" s="99">
        <f>+G27*1.16</f>
        <v>0</v>
      </c>
      <c r="P27" s="101"/>
      <c r="Q27" s="100">
        <f>$L$27+$O$27</f>
        <v>0</v>
      </c>
    </row>
    <row r="28" spans="1:17" ht="10.5" x14ac:dyDescent="0.25">
      <c r="A28" s="18" t="s">
        <v>40</v>
      </c>
      <c r="B28" s="68" t="s">
        <v>41</v>
      </c>
      <c r="C28" s="20">
        <v>0</v>
      </c>
      <c r="D28" s="9">
        <v>0</v>
      </c>
      <c r="E28" s="19"/>
      <c r="F28" s="19"/>
      <c r="G28" s="9">
        <v>0</v>
      </c>
      <c r="H28" s="19"/>
      <c r="I28" s="100">
        <f t="shared" si="0"/>
        <v>0</v>
      </c>
      <c r="J28" s="100">
        <f t="shared" si="1"/>
        <v>900</v>
      </c>
      <c r="K28" s="99">
        <f>+C28</f>
        <v>0</v>
      </c>
      <c r="L28" s="99">
        <f>$D$28</f>
        <v>0</v>
      </c>
      <c r="M28" s="99"/>
      <c r="N28" s="101"/>
      <c r="O28" s="99">
        <f>+G28*1.16</f>
        <v>0</v>
      </c>
      <c r="P28" s="101"/>
      <c r="Q28" s="100">
        <f>$L$28+$O$28+K28</f>
        <v>0</v>
      </c>
    </row>
    <row r="29" spans="1:17" ht="10.5" x14ac:dyDescent="0.25">
      <c r="A29" s="24">
        <v>45404104</v>
      </c>
      <c r="B29" s="15" t="s">
        <v>42</v>
      </c>
      <c r="C29" s="9">
        <v>0</v>
      </c>
      <c r="D29" s="19"/>
      <c r="E29" s="19"/>
      <c r="F29" s="19"/>
      <c r="G29" s="19"/>
      <c r="H29" s="19"/>
      <c r="I29" s="100">
        <f t="shared" si="0"/>
        <v>0</v>
      </c>
      <c r="J29" s="100">
        <f t="shared" si="1"/>
        <v>900</v>
      </c>
      <c r="K29" s="99">
        <f>+$C$29</f>
        <v>0</v>
      </c>
      <c r="L29" s="101"/>
      <c r="M29" s="101"/>
      <c r="N29" s="101"/>
      <c r="O29" s="99"/>
      <c r="P29" s="101"/>
      <c r="Q29" s="100">
        <f>$K$29</f>
        <v>0</v>
      </c>
    </row>
    <row r="30" spans="1:17" ht="10.5" x14ac:dyDescent="0.25">
      <c r="A30" s="18" t="s">
        <v>43</v>
      </c>
      <c r="B30" s="15" t="s">
        <v>44</v>
      </c>
      <c r="C30" s="19"/>
      <c r="D30" s="20">
        <v>0</v>
      </c>
      <c r="E30" s="19"/>
      <c r="F30" s="19"/>
      <c r="G30" s="20">
        <v>0</v>
      </c>
      <c r="H30" s="19"/>
      <c r="I30" s="100">
        <f t="shared" si="0"/>
        <v>0</v>
      </c>
      <c r="J30" s="100">
        <f t="shared" si="1"/>
        <v>900</v>
      </c>
      <c r="K30" s="101"/>
      <c r="L30" s="99">
        <f>$D$30</f>
        <v>0</v>
      </c>
      <c r="M30" s="99"/>
      <c r="N30" s="101"/>
      <c r="O30" s="99">
        <f>+G30*1.16</f>
        <v>0</v>
      </c>
      <c r="P30" s="101"/>
      <c r="Q30" s="100">
        <f>$L$30+$O$30</f>
        <v>0</v>
      </c>
    </row>
    <row r="31" spans="1:17" ht="10.5" x14ac:dyDescent="0.25">
      <c r="A31" s="18" t="s">
        <v>45</v>
      </c>
      <c r="B31" s="15" t="s">
        <v>46</v>
      </c>
      <c r="C31" s="9">
        <v>0</v>
      </c>
      <c r="D31" s="19"/>
      <c r="E31" s="19"/>
      <c r="F31" s="19"/>
      <c r="G31" s="19"/>
      <c r="H31" s="19"/>
      <c r="I31" s="100">
        <f t="shared" si="0"/>
        <v>0</v>
      </c>
      <c r="J31" s="100">
        <f t="shared" si="1"/>
        <v>900</v>
      </c>
      <c r="K31" s="99">
        <f>+$C$31</f>
        <v>0</v>
      </c>
      <c r="L31" s="101"/>
      <c r="M31" s="101"/>
      <c r="N31" s="101"/>
      <c r="O31" s="99"/>
      <c r="P31" s="101"/>
      <c r="Q31" s="100">
        <f>$K$31</f>
        <v>0</v>
      </c>
    </row>
    <row r="32" spans="1:17" ht="10.5" x14ac:dyDescent="0.25">
      <c r="A32" s="18" t="s">
        <v>47</v>
      </c>
      <c r="B32" s="15" t="s">
        <v>48</v>
      </c>
      <c r="C32" s="20">
        <v>0</v>
      </c>
      <c r="D32" s="9">
        <v>0</v>
      </c>
      <c r="E32" s="19"/>
      <c r="F32" s="9">
        <v>0</v>
      </c>
      <c r="G32" s="19"/>
      <c r="H32" s="19"/>
      <c r="I32" s="100">
        <f t="shared" si="0"/>
        <v>0</v>
      </c>
      <c r="J32" s="100">
        <f t="shared" si="1"/>
        <v>900</v>
      </c>
      <c r="K32" s="99">
        <f>+$C$32</f>
        <v>0</v>
      </c>
      <c r="L32" s="99">
        <f>$D$32</f>
        <v>0</v>
      </c>
      <c r="M32" s="99"/>
      <c r="N32" s="99">
        <f>+F32*1.16</f>
        <v>0</v>
      </c>
      <c r="O32" s="99"/>
      <c r="P32" s="101"/>
      <c r="Q32" s="100">
        <f>+$L$32+$N$32+$K$32</f>
        <v>0</v>
      </c>
    </row>
    <row r="33" spans="1:17" ht="10.5" x14ac:dyDescent="0.25">
      <c r="A33" s="10" t="s">
        <v>49</v>
      </c>
      <c r="B33" s="17" t="s">
        <v>50</v>
      </c>
      <c r="C33" s="22"/>
      <c r="D33" s="22"/>
      <c r="E33" s="22"/>
      <c r="F33" s="19"/>
      <c r="G33" s="22"/>
      <c r="H33" s="19"/>
      <c r="I33" s="100">
        <f t="shared" si="0"/>
        <v>0</v>
      </c>
      <c r="J33" s="100">
        <f t="shared" si="1"/>
        <v>900</v>
      </c>
      <c r="K33" s="102"/>
      <c r="L33" s="102"/>
      <c r="M33" s="102"/>
      <c r="N33" s="101"/>
      <c r="O33" s="99"/>
      <c r="P33" s="101"/>
      <c r="Q33" s="100">
        <v>0</v>
      </c>
    </row>
    <row r="34" spans="1:17" ht="10.5" x14ac:dyDescent="0.25">
      <c r="A34" s="18" t="s">
        <v>51</v>
      </c>
      <c r="B34" s="15" t="s">
        <v>52</v>
      </c>
      <c r="C34" s="22"/>
      <c r="D34" s="9">
        <v>0</v>
      </c>
      <c r="E34" s="19"/>
      <c r="F34" s="19"/>
      <c r="G34" s="9">
        <v>0</v>
      </c>
      <c r="H34" s="9">
        <v>0</v>
      </c>
      <c r="I34" s="100">
        <f t="shared" si="0"/>
        <v>0</v>
      </c>
      <c r="J34" s="100">
        <f t="shared" ref="J34:J57" si="4">J33-I34</f>
        <v>900</v>
      </c>
      <c r="K34" s="102"/>
      <c r="L34" s="99">
        <f>$D$34</f>
        <v>0</v>
      </c>
      <c r="M34" s="99"/>
      <c r="N34" s="101"/>
      <c r="O34" s="99">
        <f>+G34*1.16</f>
        <v>0</v>
      </c>
      <c r="P34" s="99">
        <f>+H34*1.08</f>
        <v>0</v>
      </c>
      <c r="Q34" s="100">
        <f>+$L$34+$O$34+$P$34</f>
        <v>0</v>
      </c>
    </row>
    <row r="35" spans="1:17" ht="10.5" x14ac:dyDescent="0.25">
      <c r="A35" s="23" t="s">
        <v>53</v>
      </c>
      <c r="B35" s="15" t="s">
        <v>54</v>
      </c>
      <c r="C35" s="22"/>
      <c r="D35" s="9">
        <v>0</v>
      </c>
      <c r="E35" s="19"/>
      <c r="F35" s="19"/>
      <c r="G35" s="9">
        <v>0</v>
      </c>
      <c r="H35" s="9">
        <v>0</v>
      </c>
      <c r="I35" s="100">
        <f t="shared" si="0"/>
        <v>0</v>
      </c>
      <c r="J35" s="100">
        <f t="shared" si="4"/>
        <v>900</v>
      </c>
      <c r="K35" s="102"/>
      <c r="L35" s="99">
        <f>$D$35</f>
        <v>0</v>
      </c>
      <c r="M35" s="99"/>
      <c r="N35" s="101"/>
      <c r="O35" s="99">
        <f>+G35*1.16</f>
        <v>0</v>
      </c>
      <c r="P35" s="99">
        <f t="shared" ref="P35:P37" si="5">+H35*1.08</f>
        <v>0</v>
      </c>
      <c r="Q35" s="100">
        <f>+$L$35+$O$35+$P$35</f>
        <v>0</v>
      </c>
    </row>
    <row r="36" spans="1:17" ht="10.5" x14ac:dyDescent="0.25">
      <c r="A36" s="18" t="s">
        <v>55</v>
      </c>
      <c r="B36" s="15" t="s">
        <v>56</v>
      </c>
      <c r="C36" s="22"/>
      <c r="D36" s="9">
        <v>0</v>
      </c>
      <c r="E36" s="19"/>
      <c r="F36" s="19"/>
      <c r="G36" s="9">
        <v>0</v>
      </c>
      <c r="H36" s="9">
        <v>0</v>
      </c>
      <c r="I36" s="100">
        <f t="shared" si="0"/>
        <v>0</v>
      </c>
      <c r="J36" s="100">
        <f t="shared" si="4"/>
        <v>900</v>
      </c>
      <c r="K36" s="102"/>
      <c r="L36" s="99">
        <f>$D$36</f>
        <v>0</v>
      </c>
      <c r="M36" s="99"/>
      <c r="N36" s="101"/>
      <c r="O36" s="99">
        <f>+G36*1.16</f>
        <v>0</v>
      </c>
      <c r="P36" s="99">
        <f t="shared" si="5"/>
        <v>0</v>
      </c>
      <c r="Q36" s="100">
        <f>+$L$36+$O$36+$P$36</f>
        <v>0</v>
      </c>
    </row>
    <row r="37" spans="1:17" ht="10.5" x14ac:dyDescent="0.25">
      <c r="A37" s="18" t="s">
        <v>57</v>
      </c>
      <c r="B37" s="15" t="s">
        <v>58</v>
      </c>
      <c r="C37" s="22"/>
      <c r="D37" s="9">
        <v>0</v>
      </c>
      <c r="E37" s="19"/>
      <c r="F37" s="19"/>
      <c r="G37" s="9">
        <v>0</v>
      </c>
      <c r="H37" s="9">
        <v>100</v>
      </c>
      <c r="I37" s="100">
        <f t="shared" si="0"/>
        <v>100</v>
      </c>
      <c r="J37" s="100">
        <f t="shared" si="4"/>
        <v>800</v>
      </c>
      <c r="K37" s="102"/>
      <c r="L37" s="99">
        <f>$D$37</f>
        <v>0</v>
      </c>
      <c r="M37" s="99"/>
      <c r="N37" s="101"/>
      <c r="O37" s="99">
        <f>+G37*1.16</f>
        <v>0</v>
      </c>
      <c r="P37" s="99">
        <f t="shared" si="5"/>
        <v>108</v>
      </c>
      <c r="Q37" s="100">
        <f>+$L$37+$O$37+$P$37</f>
        <v>108</v>
      </c>
    </row>
    <row r="38" spans="1:17" ht="10.5" x14ac:dyDescent="0.25">
      <c r="A38" s="10" t="s">
        <v>59</v>
      </c>
      <c r="B38" s="17" t="s">
        <v>60</v>
      </c>
      <c r="C38" s="22"/>
      <c r="D38" s="22"/>
      <c r="E38" s="22"/>
      <c r="F38" s="19"/>
      <c r="G38" s="22"/>
      <c r="H38" s="19"/>
      <c r="I38" s="100">
        <f t="shared" si="0"/>
        <v>0</v>
      </c>
      <c r="J38" s="100">
        <f t="shared" si="4"/>
        <v>800</v>
      </c>
      <c r="K38" s="102"/>
      <c r="L38" s="102"/>
      <c r="M38" s="102"/>
      <c r="N38" s="101"/>
      <c r="O38" s="99"/>
      <c r="P38" s="101"/>
      <c r="Q38" s="100">
        <v>0</v>
      </c>
    </row>
    <row r="39" spans="1:17" ht="10.5" x14ac:dyDescent="0.25">
      <c r="A39" s="18" t="s">
        <v>61</v>
      </c>
      <c r="B39" s="18" t="s">
        <v>62</v>
      </c>
      <c r="C39" s="9">
        <v>100</v>
      </c>
      <c r="D39" s="9">
        <v>0</v>
      </c>
      <c r="E39" s="19"/>
      <c r="F39" s="19"/>
      <c r="G39" s="9">
        <v>0</v>
      </c>
      <c r="H39" s="19"/>
      <c r="I39" s="100">
        <f t="shared" si="0"/>
        <v>100</v>
      </c>
      <c r="J39" s="100">
        <f t="shared" si="4"/>
        <v>700</v>
      </c>
      <c r="K39" s="99">
        <f>+$C$39</f>
        <v>100</v>
      </c>
      <c r="L39" s="99">
        <f>$D$39</f>
        <v>0</v>
      </c>
      <c r="M39" s="99"/>
      <c r="N39" s="101"/>
      <c r="O39" s="99">
        <f>+G39*1.16</f>
        <v>0</v>
      </c>
      <c r="P39" s="101"/>
      <c r="Q39" s="100">
        <f>+$K$39+$L$39+$O$39</f>
        <v>100</v>
      </c>
    </row>
    <row r="40" spans="1:17" ht="10.5" x14ac:dyDescent="0.25">
      <c r="A40" s="24">
        <v>45199101</v>
      </c>
      <c r="B40" s="18" t="s">
        <v>102</v>
      </c>
      <c r="C40" s="19"/>
      <c r="D40" s="9">
        <v>0</v>
      </c>
      <c r="E40" s="19"/>
      <c r="F40" s="19"/>
      <c r="G40" s="19"/>
      <c r="H40" s="19"/>
      <c r="I40" s="100">
        <f t="shared" si="0"/>
        <v>0</v>
      </c>
      <c r="J40" s="100">
        <f t="shared" si="4"/>
        <v>700</v>
      </c>
      <c r="K40" s="99"/>
      <c r="L40" s="99">
        <f>$D$40</f>
        <v>0</v>
      </c>
      <c r="M40" s="99"/>
      <c r="N40" s="103"/>
      <c r="O40" s="99"/>
      <c r="P40" s="101"/>
      <c r="Q40" s="100">
        <f>+L40</f>
        <v>0</v>
      </c>
    </row>
    <row r="41" spans="1:17" ht="10.5" x14ac:dyDescent="0.25">
      <c r="A41" s="24">
        <v>45119102</v>
      </c>
      <c r="B41" s="18" t="s">
        <v>103</v>
      </c>
      <c r="C41" s="19"/>
      <c r="D41" s="9">
        <v>0</v>
      </c>
      <c r="E41" s="19"/>
      <c r="F41" s="19"/>
      <c r="G41" s="9">
        <v>0</v>
      </c>
      <c r="H41" s="19"/>
      <c r="I41" s="100">
        <f t="shared" si="0"/>
        <v>0</v>
      </c>
      <c r="J41" s="100">
        <f t="shared" si="4"/>
        <v>700</v>
      </c>
      <c r="K41" s="99"/>
      <c r="L41" s="99">
        <f>$D$41</f>
        <v>0</v>
      </c>
      <c r="M41" s="99"/>
      <c r="N41" s="103"/>
      <c r="O41" s="99">
        <f>+G41*1.16</f>
        <v>0</v>
      </c>
      <c r="P41" s="101"/>
      <c r="Q41" s="100">
        <f>+L41+O41</f>
        <v>0</v>
      </c>
    </row>
    <row r="42" spans="1:17" ht="10.5" x14ac:dyDescent="0.25">
      <c r="A42" s="18" t="s">
        <v>63</v>
      </c>
      <c r="B42" s="18" t="s">
        <v>64</v>
      </c>
      <c r="C42" s="19"/>
      <c r="D42" s="9">
        <v>0</v>
      </c>
      <c r="E42" s="19"/>
      <c r="F42" s="19"/>
      <c r="G42" s="20">
        <v>100</v>
      </c>
      <c r="H42" s="19"/>
      <c r="I42" s="100">
        <f t="shared" si="0"/>
        <v>100</v>
      </c>
      <c r="J42" s="100">
        <f t="shared" si="4"/>
        <v>600</v>
      </c>
      <c r="K42" s="101"/>
      <c r="L42" s="99">
        <f>$D$42</f>
        <v>0</v>
      </c>
      <c r="M42" s="99"/>
      <c r="N42" s="104"/>
      <c r="O42" s="99">
        <f>+G42*1.16</f>
        <v>115.99999999999999</v>
      </c>
      <c r="P42" s="101"/>
      <c r="Q42" s="100">
        <f>+$L$42+$O$42</f>
        <v>115.99999999999999</v>
      </c>
    </row>
    <row r="43" spans="1:17" ht="10.5" x14ac:dyDescent="0.25">
      <c r="A43" s="18" t="s">
        <v>65</v>
      </c>
      <c r="B43" s="18" t="s">
        <v>66</v>
      </c>
      <c r="C43" s="19"/>
      <c r="D43" s="9">
        <v>0</v>
      </c>
      <c r="E43" s="19"/>
      <c r="F43" s="9">
        <v>100</v>
      </c>
      <c r="G43" s="19"/>
      <c r="H43" s="19"/>
      <c r="I43" s="100">
        <f t="shared" si="0"/>
        <v>100</v>
      </c>
      <c r="J43" s="100">
        <f t="shared" si="4"/>
        <v>500</v>
      </c>
      <c r="K43" s="101"/>
      <c r="L43" s="99">
        <f>$D$43</f>
        <v>0</v>
      </c>
      <c r="M43" s="99"/>
      <c r="N43" s="99">
        <f>+F43*1.16</f>
        <v>115.99999999999999</v>
      </c>
      <c r="O43" s="99"/>
      <c r="P43" s="101"/>
      <c r="Q43" s="100">
        <f>+$L$43+$N$43</f>
        <v>115.99999999999999</v>
      </c>
    </row>
    <row r="44" spans="1:17" ht="10.5" x14ac:dyDescent="0.25">
      <c r="A44" s="18" t="s">
        <v>67</v>
      </c>
      <c r="B44" s="18" t="s">
        <v>68</v>
      </c>
      <c r="C44" s="19"/>
      <c r="D44" s="9">
        <v>0</v>
      </c>
      <c r="E44" s="19"/>
      <c r="F44" s="20">
        <v>0</v>
      </c>
      <c r="G44" s="19"/>
      <c r="H44" s="19"/>
      <c r="I44" s="100">
        <f t="shared" si="0"/>
        <v>0</v>
      </c>
      <c r="J44" s="100">
        <f t="shared" si="4"/>
        <v>500</v>
      </c>
      <c r="K44" s="101"/>
      <c r="L44" s="99">
        <f>$D$44</f>
        <v>0</v>
      </c>
      <c r="M44" s="99"/>
      <c r="N44" s="99">
        <f t="shared" ref="N44:N48" si="6">+F44*1.16</f>
        <v>0</v>
      </c>
      <c r="O44" s="99"/>
      <c r="P44" s="101"/>
      <c r="Q44" s="100">
        <f>+$L$44+$N$44</f>
        <v>0</v>
      </c>
    </row>
    <row r="45" spans="1:17" ht="10.5" x14ac:dyDescent="0.25">
      <c r="A45" s="18" t="s">
        <v>69</v>
      </c>
      <c r="B45" s="18" t="s">
        <v>70</v>
      </c>
      <c r="C45" s="19"/>
      <c r="D45" s="9">
        <v>0</v>
      </c>
      <c r="E45" s="19"/>
      <c r="F45" s="20">
        <v>0</v>
      </c>
      <c r="G45" s="19"/>
      <c r="H45" s="19"/>
      <c r="I45" s="100">
        <f t="shared" si="0"/>
        <v>0</v>
      </c>
      <c r="J45" s="100">
        <f t="shared" si="4"/>
        <v>500</v>
      </c>
      <c r="K45" s="101"/>
      <c r="L45" s="99">
        <f>$D$45</f>
        <v>0</v>
      </c>
      <c r="M45" s="99"/>
      <c r="N45" s="99">
        <f t="shared" si="6"/>
        <v>0</v>
      </c>
      <c r="O45" s="99"/>
      <c r="P45" s="101"/>
      <c r="Q45" s="100">
        <f>+$L$45+$N$45</f>
        <v>0</v>
      </c>
    </row>
    <row r="46" spans="1:17" ht="10.5" x14ac:dyDescent="0.25">
      <c r="A46" s="18" t="s">
        <v>71</v>
      </c>
      <c r="B46" s="18" t="s">
        <v>72</v>
      </c>
      <c r="C46" s="19"/>
      <c r="D46" s="9">
        <v>0</v>
      </c>
      <c r="E46" s="19"/>
      <c r="F46" s="20">
        <v>0</v>
      </c>
      <c r="G46" s="19"/>
      <c r="H46" s="19"/>
      <c r="I46" s="100">
        <f t="shared" si="0"/>
        <v>0</v>
      </c>
      <c r="J46" s="100">
        <f t="shared" si="4"/>
        <v>500</v>
      </c>
      <c r="K46" s="101"/>
      <c r="L46" s="99">
        <f>$D$46</f>
        <v>0</v>
      </c>
      <c r="M46" s="99"/>
      <c r="N46" s="99">
        <f t="shared" si="6"/>
        <v>0</v>
      </c>
      <c r="O46" s="99"/>
      <c r="P46" s="101"/>
      <c r="Q46" s="100">
        <f>+$L$46+$N$46</f>
        <v>0</v>
      </c>
    </row>
    <row r="47" spans="1:17" ht="10.5" x14ac:dyDescent="0.25">
      <c r="A47" s="18" t="s">
        <v>73</v>
      </c>
      <c r="B47" s="18" t="s">
        <v>74</v>
      </c>
      <c r="C47" s="19"/>
      <c r="D47" s="9">
        <v>0</v>
      </c>
      <c r="E47" s="19"/>
      <c r="F47" s="20">
        <v>0</v>
      </c>
      <c r="G47" s="19"/>
      <c r="H47" s="19"/>
      <c r="I47" s="100">
        <f t="shared" si="0"/>
        <v>0</v>
      </c>
      <c r="J47" s="100">
        <f t="shared" si="4"/>
        <v>500</v>
      </c>
      <c r="K47" s="101"/>
      <c r="L47" s="99">
        <f>$D$47</f>
        <v>0</v>
      </c>
      <c r="M47" s="99"/>
      <c r="N47" s="99">
        <f t="shared" si="6"/>
        <v>0</v>
      </c>
      <c r="O47" s="99"/>
      <c r="P47" s="99"/>
      <c r="Q47" s="100">
        <f>+$L$47+$N$47</f>
        <v>0</v>
      </c>
    </row>
    <row r="48" spans="1:17" ht="10.5" x14ac:dyDescent="0.25">
      <c r="A48" s="18" t="s">
        <v>75</v>
      </c>
      <c r="B48" s="18" t="s">
        <v>76</v>
      </c>
      <c r="C48" s="19"/>
      <c r="D48" s="9">
        <v>0</v>
      </c>
      <c r="E48" s="19"/>
      <c r="F48" s="20">
        <v>0</v>
      </c>
      <c r="G48" s="19"/>
      <c r="H48" s="19"/>
      <c r="I48" s="100">
        <f t="shared" si="0"/>
        <v>0</v>
      </c>
      <c r="J48" s="100">
        <f t="shared" si="4"/>
        <v>500</v>
      </c>
      <c r="K48" s="101"/>
      <c r="L48" s="99">
        <f>$D$48</f>
        <v>0</v>
      </c>
      <c r="M48" s="99"/>
      <c r="N48" s="99">
        <f t="shared" si="6"/>
        <v>0</v>
      </c>
      <c r="O48" s="99"/>
      <c r="P48" s="99"/>
      <c r="Q48" s="100">
        <f>+$L$48+$N$48</f>
        <v>0</v>
      </c>
    </row>
    <row r="49" spans="1:17" ht="10.5" x14ac:dyDescent="0.25">
      <c r="A49" s="18" t="s">
        <v>77</v>
      </c>
      <c r="B49" s="18" t="s">
        <v>78</v>
      </c>
      <c r="C49" s="19"/>
      <c r="D49" s="9">
        <v>0</v>
      </c>
      <c r="E49" s="19"/>
      <c r="F49" s="19"/>
      <c r="G49" s="9">
        <v>0</v>
      </c>
      <c r="H49" s="19"/>
      <c r="I49" s="100">
        <f t="shared" si="0"/>
        <v>0</v>
      </c>
      <c r="J49" s="100">
        <f t="shared" si="4"/>
        <v>500</v>
      </c>
      <c r="K49" s="101"/>
      <c r="L49" s="99">
        <f>$D$49</f>
        <v>0</v>
      </c>
      <c r="M49" s="99"/>
      <c r="N49" s="101"/>
      <c r="O49" s="99">
        <f>+G49*1.16</f>
        <v>0</v>
      </c>
      <c r="P49" s="101"/>
      <c r="Q49" s="100">
        <f>+$L$49+$O$49</f>
        <v>0</v>
      </c>
    </row>
    <row r="50" spans="1:17" ht="10.5" x14ac:dyDescent="0.25">
      <c r="A50" s="18" t="s">
        <v>79</v>
      </c>
      <c r="B50" s="18" t="s">
        <v>80</v>
      </c>
      <c r="C50" s="19"/>
      <c r="D50" s="9">
        <v>0</v>
      </c>
      <c r="E50" s="19"/>
      <c r="F50" s="19"/>
      <c r="G50" s="9">
        <v>0</v>
      </c>
      <c r="H50" s="19"/>
      <c r="I50" s="100">
        <f t="shared" si="0"/>
        <v>0</v>
      </c>
      <c r="J50" s="100">
        <f t="shared" si="4"/>
        <v>500</v>
      </c>
      <c r="K50" s="101"/>
      <c r="L50" s="99">
        <f>$D$50</f>
        <v>0</v>
      </c>
      <c r="M50" s="99"/>
      <c r="N50" s="101"/>
      <c r="O50" s="99">
        <f>+G50*1.16</f>
        <v>0</v>
      </c>
      <c r="P50" s="101"/>
      <c r="Q50" s="100">
        <f>+$L$50+$O$50</f>
        <v>0</v>
      </c>
    </row>
    <row r="51" spans="1:17" ht="10.5" x14ac:dyDescent="0.25">
      <c r="A51" s="18" t="s">
        <v>81</v>
      </c>
      <c r="B51" s="18" t="s">
        <v>104</v>
      </c>
      <c r="C51" s="19"/>
      <c r="D51" s="9">
        <v>0</v>
      </c>
      <c r="E51" s="19"/>
      <c r="F51" s="19"/>
      <c r="G51" s="19"/>
      <c r="H51" s="9">
        <v>0</v>
      </c>
      <c r="I51" s="100">
        <f t="shared" si="0"/>
        <v>0</v>
      </c>
      <c r="J51" s="100">
        <f t="shared" si="4"/>
        <v>500</v>
      </c>
      <c r="K51" s="101"/>
      <c r="L51" s="99">
        <f>$D$51</f>
        <v>0</v>
      </c>
      <c r="M51" s="99"/>
      <c r="N51" s="101"/>
      <c r="O51" s="99"/>
      <c r="P51" s="99">
        <f>+H51*1.08</f>
        <v>0</v>
      </c>
      <c r="Q51" s="100">
        <f>+$L$51+$P$51</f>
        <v>0</v>
      </c>
    </row>
    <row r="52" spans="1:17" ht="10.5" x14ac:dyDescent="0.25">
      <c r="A52" s="18" t="s">
        <v>82</v>
      </c>
      <c r="B52" s="18" t="s">
        <v>83</v>
      </c>
      <c r="C52" s="19"/>
      <c r="D52" s="9">
        <v>0</v>
      </c>
      <c r="E52" s="19"/>
      <c r="F52" s="19"/>
      <c r="G52" s="19"/>
      <c r="H52" s="9">
        <v>0</v>
      </c>
      <c r="I52" s="100">
        <f t="shared" si="0"/>
        <v>0</v>
      </c>
      <c r="J52" s="100">
        <f t="shared" si="4"/>
        <v>500</v>
      </c>
      <c r="K52" s="101"/>
      <c r="L52" s="99">
        <f>$D$52</f>
        <v>0</v>
      </c>
      <c r="M52" s="99"/>
      <c r="N52" s="101"/>
      <c r="O52" s="99"/>
      <c r="P52" s="99">
        <f t="shared" ref="P52:P58" si="7">+H52*1.08</f>
        <v>0</v>
      </c>
      <c r="Q52" s="100">
        <f>+$L$52+$P$52</f>
        <v>0</v>
      </c>
    </row>
    <row r="53" spans="1:17" ht="10.5" x14ac:dyDescent="0.25">
      <c r="A53" s="18" t="s">
        <v>84</v>
      </c>
      <c r="B53" s="18" t="s">
        <v>85</v>
      </c>
      <c r="C53" s="19"/>
      <c r="D53" s="9">
        <v>0</v>
      </c>
      <c r="E53" s="19"/>
      <c r="F53" s="19"/>
      <c r="G53" s="9">
        <v>0</v>
      </c>
      <c r="H53" s="19"/>
      <c r="I53" s="100">
        <f t="shared" si="0"/>
        <v>0</v>
      </c>
      <c r="J53" s="100">
        <f t="shared" si="4"/>
        <v>500</v>
      </c>
      <c r="K53" s="101"/>
      <c r="L53" s="99">
        <f>$D$53</f>
        <v>0</v>
      </c>
      <c r="M53" s="99"/>
      <c r="N53" s="101"/>
      <c r="O53" s="99">
        <f>+G53*1.16</f>
        <v>0</v>
      </c>
      <c r="P53" s="99"/>
      <c r="Q53" s="100">
        <f>+$L$53+$O$53</f>
        <v>0</v>
      </c>
    </row>
    <row r="54" spans="1:17" ht="10.5" x14ac:dyDescent="0.25">
      <c r="A54" s="18" t="s">
        <v>86</v>
      </c>
      <c r="B54" s="18" t="s">
        <v>87</v>
      </c>
      <c r="C54" s="19"/>
      <c r="D54" s="9">
        <v>0</v>
      </c>
      <c r="E54" s="19"/>
      <c r="F54" s="19"/>
      <c r="G54" s="19"/>
      <c r="H54" s="20">
        <v>0</v>
      </c>
      <c r="I54" s="100">
        <f t="shared" si="0"/>
        <v>0</v>
      </c>
      <c r="J54" s="100">
        <f t="shared" si="4"/>
        <v>500</v>
      </c>
      <c r="K54" s="99"/>
      <c r="L54" s="99">
        <f>$D$54</f>
        <v>0</v>
      </c>
      <c r="M54" s="99"/>
      <c r="N54" s="99"/>
      <c r="O54" s="99"/>
      <c r="P54" s="99">
        <f t="shared" si="7"/>
        <v>0</v>
      </c>
      <c r="Q54" s="100">
        <f>SUM($P$54+$L$54)</f>
        <v>0</v>
      </c>
    </row>
    <row r="55" spans="1:17" ht="10.5" x14ac:dyDescent="0.25">
      <c r="A55" s="18" t="s">
        <v>88</v>
      </c>
      <c r="B55" s="18" t="s">
        <v>89</v>
      </c>
      <c r="C55" s="25"/>
      <c r="D55" s="9">
        <v>100</v>
      </c>
      <c r="E55" s="25"/>
      <c r="F55" s="25"/>
      <c r="G55" s="25"/>
      <c r="H55" s="26">
        <v>0</v>
      </c>
      <c r="I55" s="100">
        <f t="shared" si="0"/>
        <v>100</v>
      </c>
      <c r="J55" s="100">
        <f t="shared" si="4"/>
        <v>400</v>
      </c>
      <c r="K55" s="105"/>
      <c r="L55" s="99">
        <f>$D$55</f>
        <v>100</v>
      </c>
      <c r="M55" s="105"/>
      <c r="N55" s="105"/>
      <c r="O55" s="99"/>
      <c r="P55" s="99">
        <f t="shared" si="7"/>
        <v>0</v>
      </c>
      <c r="Q55" s="106">
        <f>$P$55+$L$55</f>
        <v>100</v>
      </c>
    </row>
    <row r="56" spans="1:17" ht="10.5" x14ac:dyDescent="0.25">
      <c r="A56" s="27" t="s">
        <v>90</v>
      </c>
      <c r="B56" s="18" t="s">
        <v>91</v>
      </c>
      <c r="C56" s="26">
        <v>0</v>
      </c>
      <c r="D56" s="9">
        <v>0</v>
      </c>
      <c r="E56" s="25"/>
      <c r="F56" s="25"/>
      <c r="G56" s="26">
        <v>0</v>
      </c>
      <c r="H56" s="26">
        <v>0</v>
      </c>
      <c r="I56" s="100">
        <f t="shared" si="0"/>
        <v>0</v>
      </c>
      <c r="J56" s="100">
        <f t="shared" si="4"/>
        <v>400</v>
      </c>
      <c r="K56" s="105">
        <f>$C$56</f>
        <v>0</v>
      </c>
      <c r="L56" s="99">
        <f>$D$56</f>
        <v>0</v>
      </c>
      <c r="M56" s="105"/>
      <c r="N56" s="105"/>
      <c r="O56" s="99">
        <f>+G56*1.16</f>
        <v>0</v>
      </c>
      <c r="P56" s="99">
        <f t="shared" si="7"/>
        <v>0</v>
      </c>
      <c r="Q56" s="106">
        <f>K56+L56+O56+P56</f>
        <v>0</v>
      </c>
    </row>
    <row r="57" spans="1:17" ht="10.5" x14ac:dyDescent="0.25">
      <c r="A57" s="27" t="s">
        <v>92</v>
      </c>
      <c r="B57" s="18" t="s">
        <v>93</v>
      </c>
      <c r="C57" s="26">
        <v>0</v>
      </c>
      <c r="D57" s="9">
        <v>0</v>
      </c>
      <c r="E57" s="25"/>
      <c r="F57" s="25"/>
      <c r="G57" s="26">
        <v>0</v>
      </c>
      <c r="H57" s="26">
        <v>0</v>
      </c>
      <c r="I57" s="100">
        <f t="shared" si="0"/>
        <v>0</v>
      </c>
      <c r="J57" s="100">
        <f t="shared" si="4"/>
        <v>400</v>
      </c>
      <c r="K57" s="105">
        <f>$C$57</f>
        <v>0</v>
      </c>
      <c r="L57" s="99">
        <f>$D$57</f>
        <v>0</v>
      </c>
      <c r="M57" s="105"/>
      <c r="N57" s="105"/>
      <c r="O57" s="99">
        <f>+G57*1.16</f>
        <v>0</v>
      </c>
      <c r="P57" s="99">
        <f t="shared" si="7"/>
        <v>0</v>
      </c>
      <c r="Q57" s="106">
        <f>K57+L57+O57+P57</f>
        <v>0</v>
      </c>
    </row>
    <row r="58" spans="1:17" ht="10.5" x14ac:dyDescent="0.25">
      <c r="A58" s="18" t="s">
        <v>94</v>
      </c>
      <c r="B58" s="18" t="s">
        <v>95</v>
      </c>
      <c r="C58" s="26">
        <v>0</v>
      </c>
      <c r="D58" s="9">
        <v>0</v>
      </c>
      <c r="E58" s="25"/>
      <c r="F58" s="25"/>
      <c r="G58" s="26"/>
      <c r="H58" s="26">
        <v>0</v>
      </c>
      <c r="I58" s="100">
        <f t="shared" si="0"/>
        <v>0</v>
      </c>
      <c r="J58" s="100">
        <f>J57-I58</f>
        <v>400</v>
      </c>
      <c r="K58" s="105">
        <f>$C$58</f>
        <v>0</v>
      </c>
      <c r="L58" s="99">
        <f>$D$58</f>
        <v>0</v>
      </c>
      <c r="M58" s="105"/>
      <c r="N58" s="105"/>
      <c r="O58" s="99">
        <f>+G58*1.16</f>
        <v>0</v>
      </c>
      <c r="P58" s="99">
        <f t="shared" si="7"/>
        <v>0</v>
      </c>
      <c r="Q58" s="106">
        <f>K58+L58+O58+P58</f>
        <v>0</v>
      </c>
    </row>
    <row r="59" spans="1:17" ht="11" thickBot="1" x14ac:dyDescent="0.3">
      <c r="A59" s="60" t="s">
        <v>114</v>
      </c>
      <c r="B59" s="28" t="s">
        <v>115</v>
      </c>
      <c r="C59" s="26">
        <v>0</v>
      </c>
      <c r="D59" s="25"/>
      <c r="E59" s="25"/>
      <c r="F59" s="25"/>
      <c r="G59" s="25"/>
      <c r="H59" s="25"/>
      <c r="I59" s="100">
        <f>SUM(C59:H59)</f>
        <v>0</v>
      </c>
      <c r="J59" s="100">
        <f>J58-I59</f>
        <v>400</v>
      </c>
      <c r="K59" s="105">
        <f>$C$59</f>
        <v>0</v>
      </c>
      <c r="L59" s="105"/>
      <c r="M59" s="105"/>
      <c r="N59" s="105"/>
      <c r="O59" s="105"/>
      <c r="P59" s="105"/>
      <c r="Q59" s="106">
        <f>$K$59</f>
        <v>0</v>
      </c>
    </row>
    <row r="60" spans="1:17" ht="11.5" thickTop="1" thickBot="1" x14ac:dyDescent="0.3">
      <c r="A60" s="29"/>
      <c r="B60" s="30" t="s">
        <v>19</v>
      </c>
      <c r="C60" s="107">
        <f t="shared" ref="C60:I60" si="8">SUM(C16:C59)</f>
        <v>100</v>
      </c>
      <c r="D60" s="107">
        <f t="shared" si="8"/>
        <v>100</v>
      </c>
      <c r="E60" s="107">
        <f t="shared" si="8"/>
        <v>100</v>
      </c>
      <c r="F60" s="107">
        <f t="shared" si="8"/>
        <v>100</v>
      </c>
      <c r="G60" s="107">
        <f t="shared" si="8"/>
        <v>100</v>
      </c>
      <c r="H60" s="107">
        <f t="shared" si="8"/>
        <v>100</v>
      </c>
      <c r="I60" s="107">
        <f t="shared" si="8"/>
        <v>600</v>
      </c>
      <c r="J60" s="107">
        <f>$J$58</f>
        <v>400</v>
      </c>
      <c r="K60" s="107">
        <f>SUM(K56:K59,K39,K31:K32,K28:K29,K19)</f>
        <v>100</v>
      </c>
      <c r="L60" s="107">
        <f>SUM(L39:L58,L34:L37,L17:L24,L26:L28,L30,L32)</f>
        <v>100</v>
      </c>
      <c r="M60" s="107">
        <f>SUM(M16+M17)</f>
        <v>112.99999999999999</v>
      </c>
      <c r="N60" s="107">
        <f>SUM(N43:N48,N32)</f>
        <v>115.99999999999999</v>
      </c>
      <c r="O60" s="107">
        <f>SUM(O56:O58,O53,O49:O50,O41:O42,O39,O34:O37,O17,O20:O24,O26:O28,O30)</f>
        <v>115.99999999999999</v>
      </c>
      <c r="P60" s="107">
        <f>+P20+P34+P35+P36+P37+P51+P52+P54+P55+P56+P57+P58+P59+P18</f>
        <v>108</v>
      </c>
      <c r="Q60" s="107">
        <f>SUM(Q16:Q59)</f>
        <v>653</v>
      </c>
    </row>
    <row r="61" spans="1:17" ht="11" thickTop="1" x14ac:dyDescent="0.25">
      <c r="A61" s="1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17" ht="10.5" x14ac:dyDescent="0.25">
      <c r="A62" s="1"/>
      <c r="B62" s="31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17" ht="10.5" x14ac:dyDescent="0.25">
      <c r="A63" s="1"/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17" ht="6.75" customHeight="1" thickBot="1" x14ac:dyDescent="0.3">
      <c r="A64" s="1"/>
      <c r="B64" s="31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1:256" ht="39.75" customHeight="1" thickBot="1" x14ac:dyDescent="0.25">
      <c r="A65" s="33"/>
      <c r="B65" s="34" t="s">
        <v>96</v>
      </c>
      <c r="C65" s="35" t="s">
        <v>6</v>
      </c>
      <c r="D65" s="35" t="s">
        <v>7</v>
      </c>
      <c r="E65" s="35" t="s">
        <v>125</v>
      </c>
      <c r="F65" s="35" t="s">
        <v>126</v>
      </c>
      <c r="G65" s="37" t="s">
        <v>123</v>
      </c>
      <c r="H65" s="35" t="s">
        <v>124</v>
      </c>
      <c r="I65" s="36" t="s">
        <v>97</v>
      </c>
      <c r="J65" s="38"/>
      <c r="K65" s="38"/>
      <c r="L65" s="39"/>
      <c r="M65" s="40"/>
      <c r="N65" s="40"/>
      <c r="O65" s="40"/>
      <c r="P65" s="40"/>
      <c r="Q65" s="4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</row>
    <row r="66" spans="1:256" ht="13.5" customHeight="1" x14ac:dyDescent="0.25">
      <c r="B66" s="64" t="s">
        <v>98</v>
      </c>
      <c r="C66" s="71">
        <f>$K$60</f>
        <v>100</v>
      </c>
      <c r="D66" s="72">
        <f>$L$60</f>
        <v>100</v>
      </c>
      <c r="E66" s="72">
        <f>+$N$60</f>
        <v>115.99999999999999</v>
      </c>
      <c r="F66" s="73">
        <f>+$M$60</f>
        <v>112.99999999999999</v>
      </c>
      <c r="G66" s="74">
        <f>+$O$60-0.00016</f>
        <v>115.99983999999999</v>
      </c>
      <c r="H66" s="72">
        <f>+$P$60</f>
        <v>108</v>
      </c>
      <c r="I66" s="72">
        <f>SUM(C66:H66)</f>
        <v>652.99983999999995</v>
      </c>
      <c r="J66" s="41"/>
      <c r="K66" s="69"/>
      <c r="L66" s="70"/>
      <c r="M66" s="41"/>
      <c r="N66" s="41"/>
      <c r="O66" s="41"/>
      <c r="P66" s="41"/>
      <c r="Q66" s="41"/>
    </row>
    <row r="67" spans="1:256" s="61" customFormat="1" ht="13.5" customHeight="1" x14ac:dyDescent="0.2">
      <c r="B67" s="7" t="s">
        <v>122</v>
      </c>
      <c r="C67" s="75"/>
      <c r="D67" s="76"/>
      <c r="E67" s="77">
        <f>+(E66*0.86207)*0.13</f>
        <v>13.000015599999998</v>
      </c>
      <c r="F67" s="76">
        <f>+(F66*0.884956)*0.13</f>
        <v>13.000003639999999</v>
      </c>
      <c r="G67" s="78">
        <f>+(G66*0.8621)*0.13</f>
        <v>13.000450068319999</v>
      </c>
      <c r="H67" s="76"/>
      <c r="I67" s="72">
        <f t="shared" ref="I67:I69" si="9">SUM(C67:H67)</f>
        <v>39.000469308319992</v>
      </c>
      <c r="J67" s="116" t="s">
        <v>128</v>
      </c>
      <c r="K67" s="62"/>
      <c r="L67" s="63"/>
      <c r="M67" s="62"/>
      <c r="N67" s="62"/>
      <c r="O67" s="62"/>
      <c r="P67" s="62"/>
      <c r="Q67" s="62"/>
    </row>
    <row r="68" spans="1:256" s="61" customFormat="1" ht="13.5" customHeight="1" x14ac:dyDescent="0.2">
      <c r="B68" s="7" t="s">
        <v>130</v>
      </c>
      <c r="C68" s="79"/>
      <c r="D68" s="80"/>
      <c r="E68" s="81"/>
      <c r="F68" s="80"/>
      <c r="G68" s="78"/>
      <c r="H68" s="76">
        <f>+(H66*0.9259)*0.05</f>
        <v>4.99986</v>
      </c>
      <c r="I68" s="72">
        <f t="shared" si="9"/>
        <v>4.99986</v>
      </c>
      <c r="J68" s="116" t="s">
        <v>127</v>
      </c>
      <c r="K68" s="62"/>
      <c r="L68" s="63"/>
      <c r="M68" s="62"/>
      <c r="N68" s="62"/>
      <c r="O68" s="62"/>
      <c r="P68" s="62"/>
      <c r="Q68" s="62"/>
    </row>
    <row r="69" spans="1:256" ht="13.5" customHeight="1" thickBot="1" x14ac:dyDescent="0.3">
      <c r="B69" s="17" t="s">
        <v>99</v>
      </c>
      <c r="C69" s="82"/>
      <c r="D69" s="83"/>
      <c r="E69" s="84">
        <f>+(E66*0.86207)*0.03</f>
        <v>3.0000035999999994</v>
      </c>
      <c r="F69" s="83"/>
      <c r="G69" s="78">
        <f>+(G66*0.8621)*0.03</f>
        <v>3.0001038619199996</v>
      </c>
      <c r="H69" s="76">
        <f>+(H66*0.9259)*0.03</f>
        <v>2.9999159999999998</v>
      </c>
      <c r="I69" s="72">
        <f t="shared" si="9"/>
        <v>9.0000234619199979</v>
      </c>
      <c r="J69" s="117" t="s">
        <v>129</v>
      </c>
      <c r="K69" s="41"/>
      <c r="L69" s="42"/>
      <c r="M69" s="41"/>
      <c r="N69" s="41"/>
      <c r="O69" s="41"/>
      <c r="P69" s="41"/>
      <c r="Q69" s="41"/>
    </row>
    <row r="70" spans="1:256" ht="11.5" thickTop="1" thickBot="1" x14ac:dyDescent="0.3">
      <c r="B70" s="65" t="s">
        <v>100</v>
      </c>
      <c r="C70" s="85">
        <f>+$C$66-$C$67-$C$69</f>
        <v>100</v>
      </c>
      <c r="D70" s="86">
        <f>+$D$66-$D$67-$D$69</f>
        <v>100</v>
      </c>
      <c r="E70" s="87">
        <f>E66-E67-E69</f>
        <v>99.999980799999989</v>
      </c>
      <c r="F70" s="86">
        <f>F66-F67-F69</f>
        <v>99.999996359999983</v>
      </c>
      <c r="G70" s="88">
        <f>+G66-G67-G68-G69</f>
        <v>99.999286069759989</v>
      </c>
      <c r="H70" s="88">
        <f>+H66-H67-H68-H69</f>
        <v>100.000224</v>
      </c>
      <c r="I70" s="88">
        <f>+I66-I67-I68-I69</f>
        <v>599.99948722975989</v>
      </c>
      <c r="J70" s="41"/>
      <c r="K70" s="41"/>
      <c r="L70" s="42"/>
      <c r="M70" s="41"/>
      <c r="N70" s="41"/>
      <c r="O70" s="41"/>
      <c r="P70" s="41"/>
      <c r="Q70" s="41"/>
      <c r="R70" s="115"/>
    </row>
    <row r="71" spans="1:256" ht="10.5" thickTop="1" x14ac:dyDescent="0.2">
      <c r="J71" s="41"/>
      <c r="L71" s="1"/>
    </row>
    <row r="73" spans="1:256" x14ac:dyDescent="0.2">
      <c r="I73" s="94"/>
      <c r="J73" s="114">
        <f ca="1">TODAY()</f>
        <v>45495</v>
      </c>
      <c r="K73" s="114"/>
      <c r="L73" s="114"/>
      <c r="M73" s="114"/>
      <c r="N73" s="114"/>
      <c r="O73" s="114"/>
      <c r="P73" s="114"/>
      <c r="Q73" s="114"/>
    </row>
    <row r="76" spans="1:256" ht="10.5" x14ac:dyDescent="0.25">
      <c r="C76" s="66"/>
      <c r="D76" s="66"/>
      <c r="G76" s="66"/>
      <c r="H76" s="67"/>
      <c r="J76" s="43"/>
    </row>
    <row r="77" spans="1:256" ht="13" x14ac:dyDescent="0.3">
      <c r="B77" s="4"/>
      <c r="C77" s="57" t="s">
        <v>120</v>
      </c>
      <c r="D77" s="89"/>
      <c r="E77" s="89"/>
      <c r="F77" s="89"/>
      <c r="G77" s="113" t="s">
        <v>101</v>
      </c>
      <c r="H77" s="113"/>
      <c r="J77" s="46"/>
    </row>
    <row r="79" spans="1:256" ht="10.5" x14ac:dyDescent="0.25">
      <c r="A79" s="2"/>
      <c r="B79" s="47"/>
      <c r="C79" s="47"/>
      <c r="D79" s="48"/>
      <c r="F79" s="47"/>
      <c r="G79" s="47"/>
      <c r="H79" s="47"/>
      <c r="I79" s="47"/>
    </row>
    <row r="80" spans="1:256" ht="10.5" x14ac:dyDescent="0.25">
      <c r="B80" s="44"/>
      <c r="C80" s="47"/>
      <c r="D80" s="49"/>
      <c r="E80" s="50"/>
      <c r="F80" s="50"/>
      <c r="G80" s="50"/>
      <c r="J80" s="41"/>
    </row>
    <row r="81" spans="2:17" ht="10.5" x14ac:dyDescent="0.25">
      <c r="B81" s="44"/>
      <c r="D81" s="49"/>
      <c r="E81" s="50"/>
      <c r="F81" s="50"/>
      <c r="G81" s="50"/>
      <c r="J81" s="4"/>
    </row>
    <row r="82" spans="2:17" ht="10.5" x14ac:dyDescent="0.25">
      <c r="B82" s="44"/>
      <c r="C82" s="4"/>
      <c r="D82" s="49"/>
      <c r="E82" s="50"/>
      <c r="F82" s="50"/>
      <c r="G82" s="50"/>
      <c r="H82" s="45"/>
      <c r="I82" s="45"/>
      <c r="J82" s="45"/>
      <c r="P82" s="4"/>
      <c r="Q82" s="4"/>
    </row>
    <row r="83" spans="2:17" x14ac:dyDescent="0.2">
      <c r="D83" s="51"/>
      <c r="E83" s="50"/>
      <c r="F83" s="50"/>
      <c r="G83" s="50"/>
    </row>
    <row r="84" spans="2:17" x14ac:dyDescent="0.2">
      <c r="D84" s="49"/>
      <c r="E84" s="50"/>
      <c r="F84" s="50"/>
      <c r="G84" s="50"/>
    </row>
    <row r="85" spans="2:17" x14ac:dyDescent="0.2">
      <c r="D85" s="50"/>
      <c r="E85" s="52"/>
      <c r="F85" s="50"/>
      <c r="G85" s="50"/>
    </row>
    <row r="86" spans="2:17" ht="10.5" x14ac:dyDescent="0.25">
      <c r="D86" s="50"/>
      <c r="E86" s="50"/>
      <c r="F86" s="50"/>
      <c r="G86" s="50"/>
      <c r="I86" s="4"/>
    </row>
    <row r="87" spans="2:17" x14ac:dyDescent="0.2">
      <c r="D87" s="50"/>
      <c r="E87" s="50"/>
      <c r="F87" s="50"/>
      <c r="G87" s="50"/>
    </row>
    <row r="88" spans="2:17" x14ac:dyDescent="0.2">
      <c r="D88" s="50"/>
      <c r="E88" s="50"/>
      <c r="F88" s="50"/>
      <c r="G88" s="50"/>
    </row>
  </sheetData>
  <mergeCells count="3">
    <mergeCell ref="H9:I9"/>
    <mergeCell ref="G77:H77"/>
    <mergeCell ref="J73:Q73"/>
  </mergeCells>
  <phoneticPr fontId="2" type="noConversion"/>
  <printOptions horizontalCentered="1" verticalCentered="1"/>
  <pageMargins left="0.51181102362204722" right="0.51181102362204722" top="0.2" bottom="0.11811023622047245" header="0" footer="0"/>
  <pageSetup scale="65" orientation="portrait" horizontalDpi="12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5" workbookViewId="0">
      <selection activeCell="C23" sqref="C23"/>
    </sheetView>
  </sheetViews>
  <sheetFormatPr baseColWidth="10" defaultRowHeight="12.5" x14ac:dyDescent="0.2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detalleCaja</vt:lpstr>
      <vt:lpstr>Hoja3</vt:lpstr>
      <vt:lpstr>detalleCaja!Área_de_impresión</vt:lpstr>
    </vt:vector>
  </TitlesOfParts>
  <Company>aned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Cáceres</dc:creator>
  <cp:lastModifiedBy>roberto</cp:lastModifiedBy>
  <cp:lastPrinted>2024-07-21T23:25:12Z</cp:lastPrinted>
  <dcterms:created xsi:type="dcterms:W3CDTF">2004-10-22T21:09:54Z</dcterms:created>
  <dcterms:modified xsi:type="dcterms:W3CDTF">2024-07-22T22:23:55Z</dcterms:modified>
</cp:coreProperties>
</file>