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opp\Downloads\"/>
    </mc:Choice>
  </mc:AlternateContent>
  <bookViews>
    <workbookView xWindow="600" yWindow="590" windowWidth="14660" windowHeight="7110" tabRatio="734"/>
  </bookViews>
  <sheets>
    <sheet name="(paso 1) llenar Planillas" sheetId="1" r:id="rId1"/>
    <sheet name="(paso 2) no hacer nada" sheetId="4" r:id="rId2"/>
    <sheet name="Cáclulos para Gestora" sheetId="3" r:id="rId3"/>
  </sheets>
  <calcPr calcId="162913"/>
</workbook>
</file>

<file path=xl/calcChain.xml><?xml version="1.0" encoding="utf-8"?>
<calcChain xmlns="http://schemas.openxmlformats.org/spreadsheetml/2006/main">
  <c r="B10" i="3" l="1"/>
  <c r="J9" i="4" l="1"/>
  <c r="J10" i="4"/>
  <c r="J11" i="4" l="1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B10" i="4"/>
  <c r="C10" i="4"/>
  <c r="D10" i="4"/>
  <c r="E10" i="4"/>
  <c r="B11" i="4"/>
  <c r="C11" i="4"/>
  <c r="D11" i="4"/>
  <c r="E11" i="4"/>
  <c r="B12" i="4"/>
  <c r="C12" i="4"/>
  <c r="D12" i="4"/>
  <c r="E12" i="4"/>
  <c r="B13" i="4"/>
  <c r="C13" i="4"/>
  <c r="D13" i="4"/>
  <c r="E13" i="4"/>
  <c r="B14" i="4"/>
  <c r="C14" i="4"/>
  <c r="D14" i="4"/>
  <c r="E14" i="4"/>
  <c r="B15" i="4"/>
  <c r="C15" i="4"/>
  <c r="D15" i="4"/>
  <c r="E15" i="4"/>
  <c r="B16" i="4"/>
  <c r="C16" i="4"/>
  <c r="D16" i="4"/>
  <c r="E16" i="4"/>
  <c r="B17" i="4"/>
  <c r="C17" i="4"/>
  <c r="D17" i="4"/>
  <c r="E17" i="4"/>
  <c r="B18" i="4"/>
  <c r="C18" i="4"/>
  <c r="D18" i="4"/>
  <c r="E18" i="4"/>
  <c r="B19" i="4"/>
  <c r="C19" i="4"/>
  <c r="D19" i="4"/>
  <c r="E19" i="4"/>
  <c r="B20" i="4"/>
  <c r="C20" i="4"/>
  <c r="D20" i="4"/>
  <c r="E20" i="4"/>
  <c r="B21" i="4"/>
  <c r="C21" i="4"/>
  <c r="D21" i="4"/>
  <c r="E21" i="4"/>
  <c r="B22" i="4"/>
  <c r="C22" i="4"/>
  <c r="D22" i="4"/>
  <c r="E22" i="4"/>
  <c r="B23" i="4"/>
  <c r="C23" i="4"/>
  <c r="D23" i="4"/>
  <c r="E23" i="4"/>
  <c r="B24" i="4"/>
  <c r="C24" i="4"/>
  <c r="D24" i="4"/>
  <c r="E24" i="4"/>
  <c r="B25" i="4"/>
  <c r="C25" i="4"/>
  <c r="D25" i="4"/>
  <c r="E25" i="4"/>
  <c r="B26" i="4"/>
  <c r="C26" i="4"/>
  <c r="D26" i="4"/>
  <c r="E26" i="4"/>
  <c r="B27" i="4"/>
  <c r="C27" i="4"/>
  <c r="D27" i="4"/>
  <c r="E27" i="4"/>
  <c r="B28" i="4"/>
  <c r="C28" i="4"/>
  <c r="D28" i="4"/>
  <c r="E28" i="4"/>
  <c r="B29" i="4"/>
  <c r="C29" i="4"/>
  <c r="D29" i="4"/>
  <c r="E29" i="4"/>
  <c r="D9" i="4"/>
  <c r="E9" i="4"/>
  <c r="C9" i="4"/>
  <c r="B9" i="4"/>
  <c r="K34" i="1"/>
  <c r="D18" i="3" l="1"/>
  <c r="K9" i="4"/>
  <c r="O9" i="4" s="1"/>
  <c r="L9" i="4"/>
  <c r="P9" i="4" s="1"/>
  <c r="M9" i="4"/>
  <c r="Q9" i="4" s="1"/>
  <c r="K10" i="4"/>
  <c r="O10" i="4" s="1"/>
  <c r="L10" i="4"/>
  <c r="P10" i="4" s="1"/>
  <c r="M10" i="4"/>
  <c r="Q10" i="4" s="1"/>
  <c r="K11" i="4"/>
  <c r="L11" i="4"/>
  <c r="P11" i="4" s="1"/>
  <c r="M11" i="4"/>
  <c r="Q11" i="4" s="1"/>
  <c r="K12" i="4"/>
  <c r="L12" i="4"/>
  <c r="P12" i="4" s="1"/>
  <c r="M12" i="4"/>
  <c r="Q12" i="4" s="1"/>
  <c r="K13" i="4"/>
  <c r="L13" i="4"/>
  <c r="P13" i="4" s="1"/>
  <c r="M13" i="4"/>
  <c r="Q13" i="4" s="1"/>
  <c r="K14" i="4"/>
  <c r="L14" i="4"/>
  <c r="P14" i="4" s="1"/>
  <c r="M14" i="4"/>
  <c r="Q14" i="4" s="1"/>
  <c r="K15" i="4"/>
  <c r="L15" i="4"/>
  <c r="P15" i="4" s="1"/>
  <c r="M15" i="4"/>
  <c r="Q15" i="4" s="1"/>
  <c r="K16" i="4"/>
  <c r="L16" i="4"/>
  <c r="P16" i="4" s="1"/>
  <c r="M16" i="4"/>
  <c r="Q16" i="4" s="1"/>
  <c r="K17" i="4"/>
  <c r="L17" i="4"/>
  <c r="P17" i="4" s="1"/>
  <c r="M17" i="4"/>
  <c r="Q17" i="4" s="1"/>
  <c r="K18" i="4"/>
  <c r="L18" i="4"/>
  <c r="P18" i="4" s="1"/>
  <c r="M18" i="4"/>
  <c r="Q18" i="4" s="1"/>
  <c r="K19" i="4"/>
  <c r="L19" i="4"/>
  <c r="P19" i="4" s="1"/>
  <c r="M19" i="4"/>
  <c r="Q19" i="4" s="1"/>
  <c r="K20" i="4"/>
  <c r="L20" i="4"/>
  <c r="P20" i="4" s="1"/>
  <c r="M20" i="4"/>
  <c r="Q20" i="4" s="1"/>
  <c r="K21" i="4"/>
  <c r="L21" i="4"/>
  <c r="P21" i="4" s="1"/>
  <c r="M21" i="4"/>
  <c r="Q21" i="4" s="1"/>
  <c r="K22" i="4"/>
  <c r="L22" i="4"/>
  <c r="P22" i="4" s="1"/>
  <c r="M22" i="4"/>
  <c r="Q22" i="4" s="1"/>
  <c r="K23" i="4"/>
  <c r="L23" i="4"/>
  <c r="P23" i="4" s="1"/>
  <c r="M23" i="4"/>
  <c r="Q23" i="4" s="1"/>
  <c r="K24" i="4"/>
  <c r="L24" i="4"/>
  <c r="P24" i="4" s="1"/>
  <c r="M24" i="4"/>
  <c r="Q24" i="4" s="1"/>
  <c r="K25" i="4"/>
  <c r="L25" i="4"/>
  <c r="P25" i="4" s="1"/>
  <c r="M25" i="4"/>
  <c r="Q25" i="4" s="1"/>
  <c r="K26" i="4"/>
  <c r="L26" i="4"/>
  <c r="P26" i="4" s="1"/>
  <c r="M26" i="4"/>
  <c r="Q26" i="4" s="1"/>
  <c r="K27" i="4"/>
  <c r="L27" i="4"/>
  <c r="P27" i="4" s="1"/>
  <c r="M27" i="4"/>
  <c r="Q27" i="4" s="1"/>
  <c r="K28" i="4"/>
  <c r="L28" i="4"/>
  <c r="P28" i="4" s="1"/>
  <c r="M28" i="4"/>
  <c r="Q28" i="4" s="1"/>
  <c r="K29" i="4"/>
  <c r="L29" i="4"/>
  <c r="P29" i="4" s="1"/>
  <c r="M29" i="4"/>
  <c r="Q29" i="4" s="1"/>
  <c r="J85" i="1"/>
  <c r="R12" i="4" l="1"/>
  <c r="O12" i="4"/>
  <c r="O27" i="4"/>
  <c r="R27" i="4" s="1"/>
  <c r="O24" i="4"/>
  <c r="R24" i="4" s="1"/>
  <c r="O15" i="4"/>
  <c r="R15" i="4" s="1"/>
  <c r="O26" i="4"/>
  <c r="R26" i="4" s="1"/>
  <c r="O18" i="4"/>
  <c r="R18" i="4" s="1"/>
  <c r="R28" i="4"/>
  <c r="O28" i="4"/>
  <c r="O23" i="4"/>
  <c r="R23" i="4" s="1"/>
  <c r="O14" i="4"/>
  <c r="R14" i="4" s="1"/>
  <c r="O16" i="4"/>
  <c r="R16" i="4" s="1"/>
  <c r="O11" i="4"/>
  <c r="R11" i="4" s="1"/>
  <c r="O22" i="4"/>
  <c r="R22" i="4" s="1"/>
  <c r="R29" i="4"/>
  <c r="O29" i="4"/>
  <c r="O25" i="4"/>
  <c r="R25" i="4" s="1"/>
  <c r="O21" i="4"/>
  <c r="R21" i="4" s="1"/>
  <c r="O17" i="4"/>
  <c r="R17" i="4" s="1"/>
  <c r="O13" i="4"/>
  <c r="R13" i="4" s="1"/>
  <c r="O20" i="4"/>
  <c r="R20" i="4" s="1"/>
  <c r="R19" i="4"/>
  <c r="O19" i="4"/>
  <c r="Q30" i="4"/>
  <c r="P30" i="4"/>
  <c r="M30" i="4"/>
  <c r="R10" i="4"/>
  <c r="L30" i="4"/>
  <c r="R9" i="4"/>
  <c r="K30" i="4"/>
  <c r="R30" i="4" l="1"/>
  <c r="O30" i="4"/>
  <c r="T9" i="4"/>
  <c r="B11" i="3"/>
  <c r="E10" i="3"/>
  <c r="C10" i="3"/>
  <c r="G10" i="3"/>
  <c r="F10" i="3"/>
  <c r="D10" i="3"/>
  <c r="C11" i="3"/>
  <c r="K87" i="1"/>
  <c r="K81" i="1"/>
  <c r="K82" i="1"/>
  <c r="K85" i="1"/>
  <c r="K80" i="1"/>
  <c r="H13" i="3" l="1"/>
  <c r="H14" i="3"/>
  <c r="H11" i="3"/>
  <c r="F11" i="3"/>
  <c r="D11" i="3"/>
  <c r="E11" i="3"/>
  <c r="G11" i="3"/>
</calcChain>
</file>

<file path=xl/sharedStrings.xml><?xml version="1.0" encoding="utf-8"?>
<sst xmlns="http://schemas.openxmlformats.org/spreadsheetml/2006/main" count="117" uniqueCount="66">
  <si>
    <t>NUA</t>
  </si>
  <si>
    <t>AFP</t>
  </si>
  <si>
    <t xml:space="preserve">FUTURO </t>
  </si>
  <si>
    <t>PREVISION</t>
  </si>
  <si>
    <t>TOTAL GANADO</t>
  </si>
  <si>
    <t>NOMBRE DEL AFILIADO</t>
  </si>
  <si>
    <t>NOVEDAD I/R/L/S</t>
  </si>
  <si>
    <t>I</t>
  </si>
  <si>
    <t>FECHA DE NOVEDAD</t>
  </si>
  <si>
    <t>(EXPRESADO EN BOLIVIANOS)</t>
  </si>
  <si>
    <t>SC</t>
  </si>
  <si>
    <t>apte laboral</t>
  </si>
  <si>
    <t>vivienda</t>
  </si>
  <si>
    <t>solidario</t>
  </si>
  <si>
    <t>laboral</t>
  </si>
  <si>
    <t xml:space="preserve">patronal </t>
  </si>
  <si>
    <t>Número para AFP</t>
  </si>
  <si>
    <t>NRO CI</t>
  </si>
  <si>
    <t>TIPO</t>
  </si>
  <si>
    <t>CI</t>
  </si>
  <si>
    <t>EXT.</t>
  </si>
  <si>
    <t xml:space="preserve">DETALLE PARA PAGO DE APORTES </t>
  </si>
  <si>
    <t>FCI</t>
  </si>
  <si>
    <t>Vivienda</t>
  </si>
  <si>
    <t>CAJA</t>
  </si>
  <si>
    <t>10%</t>
  </si>
  <si>
    <t>3.50%</t>
  </si>
  <si>
    <t>SANTA CRUZ</t>
  </si>
  <si>
    <t>difcia 13 mil</t>
  </si>
  <si>
    <t>(24)  TOTAL GANADO SOLIDARIO MENOS BS. 35,000 (SI LA DIFERENCIA ES POSITIVA</t>
  </si>
  <si>
    <t>(23)  TOTAL GANADO SOLIDARIO MENOS BS. 25,000 (SI LA DIFERENCIA ES POSITIVA</t>
  </si>
  <si>
    <t>22)  TOTAL GANADO SOLIDARIO MENOS BS. 13,000 (SI LA DIFERENCIA ES POSITIVA)</t>
  </si>
  <si>
    <t>(21) TOTAL GANADO SOLIDARIO (SIN CONSIDERAR TOPE DE 60 SALARIOS MÍNIMOS NACIONALES)</t>
  </si>
  <si>
    <t>(19) DÍAS COTIZADOS</t>
  </si>
  <si>
    <t xml:space="preserve">(18) FECHA NOVEDAD dd/mm/aaaa </t>
  </si>
  <si>
    <t>(17) NOVEDAD I/R/L/S</t>
  </si>
  <si>
    <t>(F) DEPARTAMENTO</t>
  </si>
  <si>
    <t>(A) 1er. APELLIDO (PATERNO)</t>
  </si>
  <si>
    <t>EXTENSIÓN</t>
  </si>
  <si>
    <t>(14) Nº</t>
  </si>
  <si>
    <t>(13) TIPO</t>
  </si>
  <si>
    <t>No</t>
  </si>
  <si>
    <t>no</t>
  </si>
  <si>
    <t xml:space="preserve">Santa Cruz, </t>
  </si>
  <si>
    <t>SOLIDARIO NACIONAL A PAGAR</t>
  </si>
  <si>
    <t>PERLA LINDA PERLACIOS ADORNO</t>
  </si>
  <si>
    <t>NICOLAS VARGAS ARENAS</t>
  </si>
  <si>
    <t>EMPRESA AAAAA</t>
  </si>
  <si>
    <t>PLANILLA PARA PAGO DE APORTES</t>
  </si>
  <si>
    <t>nro A OCULTAR</t>
  </si>
  <si>
    <t>EMPRESA  AAAA</t>
  </si>
  <si>
    <t>Previsión para indemnización</t>
  </si>
  <si>
    <t>Provisión para aguin</t>
  </si>
  <si>
    <t>POR EL MES DE MAYO 2015</t>
  </si>
  <si>
    <t>difcia 35000</t>
  </si>
  <si>
    <t>difcia 25000</t>
  </si>
  <si>
    <t>GESTORA</t>
  </si>
  <si>
    <t>12.21%</t>
  </si>
  <si>
    <t>0.50%</t>
  </si>
  <si>
    <t>2.00%</t>
  </si>
  <si>
    <t>1.71%</t>
  </si>
  <si>
    <t xml:space="preserve">MES </t>
  </si>
  <si>
    <t>CONCEPTO</t>
  </si>
  <si>
    <t>APORTES GESTORA</t>
  </si>
  <si>
    <t>RESUMEN DE CONTRIBUCIONES (BS)</t>
  </si>
  <si>
    <t>CÁLCULO APORTE NACIONAL SOLIDARIO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</si>
</sst>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[$-F800]dddd\,\ mmmm\ dd\,\ yyyy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</font>
    <font>
      <sz val="10"/>
      <name val="Tahoma"/>
      <family val="2"/>
    </font>
    <font>
      <sz val="10"/>
      <name val="Arial"/>
      <family val="2"/>
    </font>
    <font>
      <sz val="10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0"/>
      <color theme="0" tint="-4.9989318521683403E-2"/>
      <name val="Arial"/>
      <family val="2"/>
    </font>
    <font>
      <sz val="10"/>
      <color theme="0" tint="-4.9989318521683403E-2"/>
      <name val="Arial"/>
      <family val="2"/>
    </font>
    <font>
      <sz val="10"/>
      <color theme="1"/>
      <name val="Tahoma"/>
      <family val="2"/>
    </font>
    <font>
      <b/>
      <sz val="10"/>
      <name val="Tahoma"/>
      <family val="2"/>
    </font>
    <font>
      <sz val="9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scheme val="minor"/>
    </font>
    <font>
      <sz val="11"/>
      <color theme="1"/>
      <name val="Calibri"/>
      <scheme val="minor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</borders>
  <cellStyleXfs count="5">
    <xf numFmtId="0" fontId="0" fillId="0" borderId="0"/>
    <xf numFmtId="164" fontId="7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</cellStyleXfs>
  <cellXfs count="95">
    <xf numFmtId="0" fontId="0" fillId="0" borderId="0" xfId="0"/>
    <xf numFmtId="0" fontId="5" fillId="0" borderId="0" xfId="0" applyFont="1" applyBorder="1"/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14" fontId="5" fillId="0" borderId="0" xfId="0" applyNumberFormat="1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 wrapText="1"/>
    </xf>
    <xf numFmtId="0" fontId="5" fillId="0" borderId="1" xfId="0" applyFont="1" applyFill="1" applyBorder="1"/>
    <xf numFmtId="0" fontId="6" fillId="0" borderId="1" xfId="0" applyFont="1" applyFill="1" applyBorder="1"/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4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Fill="1" applyBorder="1"/>
    <xf numFmtId="4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 wrapText="1"/>
    </xf>
    <xf numFmtId="0" fontId="5" fillId="0" borderId="1" xfId="0" applyFont="1" applyFill="1" applyBorder="1" applyAlignment="1">
      <alignment horizontal="center"/>
    </xf>
    <xf numFmtId="164" fontId="5" fillId="0" borderId="1" xfId="1" applyFont="1" applyBorder="1" applyAlignment="1">
      <alignment horizontal="left" wrapText="1"/>
    </xf>
    <xf numFmtId="164" fontId="5" fillId="0" borderId="1" xfId="1" applyFont="1" applyBorder="1"/>
    <xf numFmtId="164" fontId="6" fillId="0" borderId="1" xfId="1" applyFont="1" applyFill="1" applyBorder="1"/>
    <xf numFmtId="0" fontId="5" fillId="0" borderId="0" xfId="0" applyFont="1" applyBorder="1" applyAlignment="1">
      <alignment horizontal="left"/>
    </xf>
    <xf numFmtId="0" fontId="5" fillId="0" borderId="0" xfId="0" applyNumberFormat="1" applyFont="1" applyBorder="1" applyAlignment="1">
      <alignment horizontal="right" wrapText="1"/>
    </xf>
    <xf numFmtId="0" fontId="5" fillId="0" borderId="0" xfId="0" applyNumberFormat="1" applyFont="1" applyBorder="1" applyAlignment="1">
      <alignment horizontal="right"/>
    </xf>
    <xf numFmtId="10" fontId="5" fillId="0" borderId="0" xfId="0" applyNumberFormat="1" applyFont="1" applyBorder="1" applyAlignment="1">
      <alignment horizontal="center"/>
    </xf>
    <xf numFmtId="9" fontId="5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8" fillId="0" borderId="0" xfId="0" applyNumberFormat="1" applyFont="1" applyBorder="1" applyAlignment="1">
      <alignment horizontal="right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8" fillId="0" borderId="1" xfId="0" applyFont="1" applyFill="1" applyBorder="1"/>
    <xf numFmtId="0" fontId="8" fillId="0" borderId="1" xfId="0" applyFont="1" applyFill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164" fontId="8" fillId="0" borderId="1" xfId="1" applyFont="1" applyFill="1" applyBorder="1"/>
    <xf numFmtId="0" fontId="8" fillId="0" borderId="2" xfId="0" applyFont="1" applyFill="1" applyBorder="1"/>
    <xf numFmtId="0" fontId="8" fillId="0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164" fontId="8" fillId="0" borderId="2" xfId="0" applyNumberFormat="1" applyFont="1" applyFill="1" applyBorder="1"/>
    <xf numFmtId="4" fontId="5" fillId="2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/>
    <xf numFmtId="164" fontId="8" fillId="0" borderId="0" xfId="0" applyNumberFormat="1" applyFont="1" applyFill="1" applyBorder="1"/>
    <xf numFmtId="0" fontId="4" fillId="0" borderId="0" xfId="2"/>
    <xf numFmtId="164" fontId="0" fillId="0" borderId="0" xfId="3" applyFont="1"/>
    <xf numFmtId="164" fontId="7" fillId="0" borderId="3" xfId="3" applyFont="1" applyBorder="1" applyAlignment="1">
      <alignment horizontal="center"/>
    </xf>
    <xf numFmtId="9" fontId="7" fillId="0" borderId="3" xfId="3" applyNumberFormat="1" applyFont="1" applyBorder="1" applyAlignment="1">
      <alignment horizontal="center"/>
    </xf>
    <xf numFmtId="0" fontId="4" fillId="3" borderId="0" xfId="2" applyFill="1"/>
    <xf numFmtId="164" fontId="0" fillId="0" borderId="0" xfId="3" applyFont="1" applyBorder="1"/>
    <xf numFmtId="0" fontId="10" fillId="0" borderId="0" xfId="2" applyFont="1" applyAlignment="1">
      <alignment horizontal="left"/>
    </xf>
    <xf numFmtId="0" fontId="10" fillId="0" borderId="0" xfId="2" applyFont="1"/>
    <xf numFmtId="10" fontId="10" fillId="0" borderId="0" xfId="2" applyNumberFormat="1" applyFont="1" applyAlignment="1">
      <alignment horizontal="center"/>
    </xf>
    <xf numFmtId="10" fontId="11" fillId="0" borderId="0" xfId="2" applyNumberFormat="1" applyFont="1" applyAlignment="1">
      <alignment horizontal="center"/>
    </xf>
    <xf numFmtId="9" fontId="10" fillId="3" borderId="0" xfId="2" applyNumberFormat="1" applyFont="1" applyFill="1" applyAlignment="1">
      <alignment horizontal="center"/>
    </xf>
    <xf numFmtId="164" fontId="12" fillId="0" borderId="0" xfId="3" applyFont="1"/>
    <xf numFmtId="0" fontId="10" fillId="0" borderId="0" xfId="2" applyFont="1" applyBorder="1"/>
    <xf numFmtId="164" fontId="10" fillId="3" borderId="0" xfId="2" applyNumberFormat="1" applyFont="1" applyFill="1" applyBorder="1"/>
    <xf numFmtId="1" fontId="4" fillId="0" borderId="0" xfId="2" applyNumberFormat="1"/>
    <xf numFmtId="14" fontId="4" fillId="0" borderId="0" xfId="2" applyNumberFormat="1"/>
    <xf numFmtId="0" fontId="4" fillId="0" borderId="0" xfId="2" applyAlignment="1">
      <alignment horizontal="center" vertical="center" wrapText="1"/>
    </xf>
    <xf numFmtId="0" fontId="4" fillId="0" borderId="0" xfId="2" applyAlignment="1">
      <alignment horizontal="center"/>
    </xf>
    <xf numFmtId="164" fontId="7" fillId="0" borderId="0" xfId="3" applyFont="1"/>
    <xf numFmtId="164" fontId="7" fillId="0" borderId="0" xfId="3" applyFont="1" applyAlignment="1">
      <alignment horizontal="right"/>
    </xf>
    <xf numFmtId="0" fontId="13" fillId="0" borderId="5" xfId="0" applyFont="1" applyFill="1" applyBorder="1" applyAlignment="1">
      <alignment horizontal="left"/>
    </xf>
    <xf numFmtId="0" fontId="4" fillId="0" borderId="3" xfId="2" applyBorder="1"/>
    <xf numFmtId="0" fontId="4" fillId="0" borderId="3" xfId="2" applyBorder="1" applyAlignment="1">
      <alignment horizontal="center" vertical="center" wrapText="1"/>
    </xf>
    <xf numFmtId="0" fontId="14" fillId="0" borderId="0" xfId="0" applyFont="1" applyFill="1" applyBorder="1"/>
    <xf numFmtId="164" fontId="4" fillId="0" borderId="0" xfId="1" applyFont="1"/>
    <xf numFmtId="164" fontId="10" fillId="0" borderId="0" xfId="1" applyFont="1" applyBorder="1"/>
    <xf numFmtId="0" fontId="2" fillId="0" borderId="0" xfId="2" applyFont="1"/>
    <xf numFmtId="0" fontId="2" fillId="0" borderId="0" xfId="2" applyNumberFormat="1" applyFont="1"/>
    <xf numFmtId="0" fontId="4" fillId="0" borderId="0" xfId="2" applyNumberFormat="1"/>
    <xf numFmtId="1" fontId="17" fillId="0" borderId="0" xfId="0" applyNumberFormat="1" applyFont="1" applyFill="1" applyBorder="1" applyAlignment="1" applyProtection="1"/>
    <xf numFmtId="0" fontId="16" fillId="0" borderId="0" xfId="2" applyFont="1" applyAlignment="1">
      <alignment horizontal="center" vertical="center" wrapText="1"/>
    </xf>
    <xf numFmtId="0" fontId="9" fillId="4" borderId="6" xfId="2" applyFont="1" applyFill="1" applyBorder="1" applyAlignment="1">
      <alignment horizontal="center" vertical="center" wrapText="1"/>
    </xf>
    <xf numFmtId="1" fontId="2" fillId="5" borderId="7" xfId="2" applyNumberFormat="1" applyFont="1" applyFill="1" applyBorder="1"/>
    <xf numFmtId="1" fontId="2" fillId="6" borderId="7" xfId="2" applyNumberFormat="1" applyFont="1" applyFill="1" applyBorder="1"/>
    <xf numFmtId="1" fontId="2" fillId="5" borderId="8" xfId="2" applyNumberFormat="1" applyFont="1" applyFill="1" applyBorder="1"/>
    <xf numFmtId="1" fontId="9" fillId="4" borderId="9" xfId="0" applyNumberFormat="1" applyFont="1" applyFill="1" applyBorder="1" applyAlignment="1"/>
    <xf numFmtId="0" fontId="4" fillId="0" borderId="4" xfId="2" applyBorder="1"/>
    <xf numFmtId="0" fontId="4" fillId="0" borderId="0" xfId="2" applyBorder="1"/>
    <xf numFmtId="165" fontId="15" fillId="0" borderId="0" xfId="3" applyNumberFormat="1" applyFont="1" applyAlignment="1">
      <alignment horizontal="left"/>
    </xf>
    <xf numFmtId="1" fontId="18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/>
    <xf numFmtId="14" fontId="18" fillId="0" borderId="0" xfId="0" applyNumberFormat="1" applyFont="1" applyFill="1" applyBorder="1" applyAlignment="1" applyProtection="1"/>
    <xf numFmtId="1" fontId="19" fillId="0" borderId="0" xfId="0" applyNumberFormat="1" applyFont="1" applyFill="1" applyBorder="1" applyAlignment="1" applyProtection="1"/>
    <xf numFmtId="17" fontId="1" fillId="0" borderId="0" xfId="2" applyNumberFormat="1" applyFont="1"/>
    <xf numFmtId="0" fontId="1" fillId="0" borderId="0" xfId="2" applyFont="1"/>
    <xf numFmtId="0" fontId="1" fillId="0" borderId="0" xfId="2" applyFont="1" applyAlignment="1">
      <alignment horizontal="left"/>
    </xf>
    <xf numFmtId="0" fontId="14" fillId="0" borderId="0" xfId="0" applyFont="1" applyBorder="1" applyAlignment="1">
      <alignment horizontal="left"/>
    </xf>
    <xf numFmtId="164" fontId="20" fillId="7" borderId="3" xfId="3" applyFont="1" applyFill="1" applyBorder="1" applyAlignment="1">
      <alignment horizontal="center"/>
    </xf>
    <xf numFmtId="164" fontId="20" fillId="8" borderId="3" xfId="3" applyFont="1" applyFill="1" applyBorder="1" applyAlignment="1">
      <alignment horizontal="center"/>
    </xf>
  </cellXfs>
  <cellStyles count="5">
    <cellStyle name="Millares" xfId="1" builtinId="3"/>
    <cellStyle name="Millares 2" xfId="3"/>
    <cellStyle name="Normal" xfId="0" builtinId="0"/>
    <cellStyle name="Normal 2" xfId="2"/>
    <cellStyle name="Normal 4" xfId="4"/>
  </cellStyles>
  <dxfs count="5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scheme val="minor"/>
      </font>
      <numFmt numFmtId="164" formatCode="_(* #,##0.00_);_(* \(#,##0.00\);_(* &quot;-&quot;??_);_(@_)"/>
      <fill>
        <patternFill patternType="solid">
          <fgColor indexed="64"/>
          <bgColor theme="0" tint="-0.499984740745262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ill>
        <patternFill patternType="solid">
          <fgColor indexed="64"/>
          <bgColor theme="0" tint="-0.499984740745262"/>
        </patternFill>
      </fill>
    </dxf>
    <dxf>
      <font>
        <strike val="0"/>
        <outline val="0"/>
        <shadow val="0"/>
        <u val="none"/>
        <vertAlign val="baseline"/>
        <color theme="0" tint="-4.9989318521683403E-2"/>
      </font>
    </dxf>
    <dxf>
      <font>
        <strike val="0"/>
        <outline val="0"/>
        <shadow val="0"/>
        <u val="none"/>
        <vertAlign val="baseline"/>
        <color theme="0" tint="-4.9989318521683403E-2"/>
      </font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66" formatCode="dd/mm/yyyy"/>
    </dxf>
    <dxf>
      <numFmt numFmtId="0" formatCode="General"/>
    </dxf>
    <dxf>
      <numFmt numFmtId="0" formatCode="General"/>
    </dxf>
    <dxf>
      <alignment horizontal="center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none">
          <fgColor indexed="64"/>
          <bgColor indexed="65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alignment horizontal="center" vertical="bottom" textRotation="0" wrapText="0" relative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relative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numFmt numFmtId="0" formatCode="General"/>
      <alignment horizontal="righ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numFmt numFmtId="0" formatCode="General"/>
      <alignment horizontal="righ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alignment horizontal="righ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colorful5">
  <dgm:title val=""/>
  <dgm:desc val=""/>
  <dgm:catLst>
    <dgm:cat type="colorful" pri="10500"/>
  </dgm:catLst>
  <dgm:styleLbl name="node0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5"/>
      <a:schemeClr val="accent6"/>
    </dgm:fillClrLst>
    <dgm:linClrLst>
      <a:schemeClr val="accent5"/>
      <a:schemeClr val="accent6"/>
    </dgm:linClrLst>
    <dgm:effectClrLst/>
    <dgm:txLinClrLst/>
    <dgm:txFillClrLst/>
    <dgm:txEffectClrLst/>
  </dgm:styleLbl>
  <dgm:styleLbl name="lnNode1">
    <dgm:fillClrLst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5">
        <a:tint val="50000"/>
      </a:schemeClr>
      <a:schemeClr val="accent6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5">
        <a:tint val="50000"/>
      </a:schemeClr>
      <a:schemeClr val="accent6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5"/>
      <a:schemeClr val="accent6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5"/>
      <a:schemeClr val="accent6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5"/>
    </dgm:fillClrLst>
    <dgm:linClrLst meth="repeat">
      <a:schemeClr val="accent5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5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6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1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5"/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6">
        <a:tint val="9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6">
        <a:tint val="70000"/>
      </a:schemeClr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5">
        <a:tint val="40000"/>
        <a:alpha val="90000"/>
      </a:schemeClr>
      <a:schemeClr val="accent6">
        <a:tint val="40000"/>
        <a:alpha val="90000"/>
      </a:schemeClr>
    </dgm:fillClrLst>
    <dgm:linClrLst>
      <a:schemeClr val="accent5">
        <a:tint val="40000"/>
        <a:alpha val="90000"/>
      </a:schemeClr>
      <a:schemeClr val="accent5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5">
        <a:tint val="40000"/>
        <a:alpha val="90000"/>
      </a:schemeClr>
      <a:schemeClr val="accent6">
        <a:tint val="40000"/>
        <a:alpha val="90000"/>
      </a:schemeClr>
    </dgm:fillClrLst>
    <dgm:linClrLst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5">
        <a:tint val="40000"/>
        <a:alpha val="90000"/>
      </a:schemeClr>
      <a:schemeClr val="accent6">
        <a:tint val="40000"/>
        <a:alpha val="90000"/>
      </a:schemeClr>
    </dgm:fillClrLst>
    <dgm:linClrLst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5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5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5">
        <a:tint val="50000"/>
        <a:alpha val="40000"/>
      </a:schemeClr>
    </dgm:fillClrLst>
    <dgm:linClrLst meth="repeat">
      <a:schemeClr val="accent5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5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16F03437-D0F5-4FBE-907D-B58E03740C7B}" type="doc">
      <dgm:prSet loTypeId="urn:microsoft.com/office/officeart/2005/8/layout/vList2" loCatId="list" qsTypeId="urn:microsoft.com/office/officeart/2005/8/quickstyle/simple1" qsCatId="simple" csTypeId="urn:microsoft.com/office/officeart/2005/8/colors/colorful5" csCatId="colorful" phldr="1"/>
      <dgm:spPr/>
      <dgm:t>
        <a:bodyPr/>
        <a:lstStyle/>
        <a:p>
          <a:endParaRPr lang="en-US"/>
        </a:p>
      </dgm:t>
    </dgm:pt>
    <dgm:pt modelId="{0E2A5000-FD57-428C-97A7-975D054EE84F}">
      <dgm:prSet phldrT="[Texto]"/>
      <dgm:spPr/>
      <dgm:t>
        <a:bodyPr/>
        <a:lstStyle/>
        <a:p>
          <a:r>
            <a:rPr lang="en-US"/>
            <a:t>Llenar todos los datos en esta sección</a:t>
          </a:r>
        </a:p>
      </dgm:t>
    </dgm:pt>
    <dgm:pt modelId="{2F243A26-3ADC-4BA5-A14B-68DEC8902AB4}" type="sibTrans" cxnId="{561C285A-DF41-4DF5-A5FE-891A11E2FC73}">
      <dgm:prSet/>
      <dgm:spPr/>
      <dgm:t>
        <a:bodyPr/>
        <a:lstStyle/>
        <a:p>
          <a:endParaRPr lang="en-US"/>
        </a:p>
      </dgm:t>
    </dgm:pt>
    <dgm:pt modelId="{7F719834-7265-4F93-BA16-7A0E099EB5A2}" type="parTrans" cxnId="{561C285A-DF41-4DF5-A5FE-891A11E2FC73}">
      <dgm:prSet/>
      <dgm:spPr/>
      <dgm:t>
        <a:bodyPr/>
        <a:lstStyle/>
        <a:p>
          <a:endParaRPr lang="en-US"/>
        </a:p>
      </dgm:t>
    </dgm:pt>
    <dgm:pt modelId="{B86214D9-35C2-47F1-A14D-CEDC7887AD78}" type="pres">
      <dgm:prSet presAssocID="{16F03437-D0F5-4FBE-907D-B58E03740C7B}" presName="linear" presStyleCnt="0">
        <dgm:presLayoutVars>
          <dgm:animLvl val="lvl"/>
          <dgm:resizeHandles val="exact"/>
        </dgm:presLayoutVars>
      </dgm:prSet>
      <dgm:spPr/>
      <dgm:t>
        <a:bodyPr/>
        <a:lstStyle/>
        <a:p>
          <a:endParaRPr lang="es-BO"/>
        </a:p>
      </dgm:t>
    </dgm:pt>
    <dgm:pt modelId="{8C887911-F509-4656-BDEF-2BCE11E357A3}" type="pres">
      <dgm:prSet presAssocID="{0E2A5000-FD57-428C-97A7-975D054EE84F}" presName="parentText" presStyleLbl="node1" presStyleIdx="0" presStyleCnt="1" custLinFactNeighborX="52206" custLinFactNeighborY="-48514">
        <dgm:presLayoutVars>
          <dgm:chMax val="0"/>
          <dgm:bulletEnabled val="1"/>
        </dgm:presLayoutVars>
      </dgm:prSet>
      <dgm:spPr/>
      <dgm:t>
        <a:bodyPr/>
        <a:lstStyle/>
        <a:p>
          <a:endParaRPr lang="en-US"/>
        </a:p>
      </dgm:t>
    </dgm:pt>
  </dgm:ptLst>
  <dgm:cxnLst>
    <dgm:cxn modelId="{561C285A-DF41-4DF5-A5FE-891A11E2FC73}" srcId="{16F03437-D0F5-4FBE-907D-B58E03740C7B}" destId="{0E2A5000-FD57-428C-97A7-975D054EE84F}" srcOrd="0" destOrd="0" parTransId="{7F719834-7265-4F93-BA16-7A0E099EB5A2}" sibTransId="{2F243A26-3ADC-4BA5-A14B-68DEC8902AB4}"/>
    <dgm:cxn modelId="{272BF539-2689-448C-8812-401954C4C151}" type="presOf" srcId="{16F03437-D0F5-4FBE-907D-B58E03740C7B}" destId="{B86214D9-35C2-47F1-A14D-CEDC7887AD78}" srcOrd="0" destOrd="0" presId="urn:microsoft.com/office/officeart/2005/8/layout/vList2"/>
    <dgm:cxn modelId="{D44DD3BA-151F-4842-AAE4-2B95A5BC9684}" type="presOf" srcId="{0E2A5000-FD57-428C-97A7-975D054EE84F}" destId="{8C887911-F509-4656-BDEF-2BCE11E357A3}" srcOrd="0" destOrd="0" presId="urn:microsoft.com/office/officeart/2005/8/layout/vList2"/>
    <dgm:cxn modelId="{36C6B16A-732B-46BD-AB9C-B986DB7D308E}" type="presParOf" srcId="{B86214D9-35C2-47F1-A14D-CEDC7887AD78}" destId="{8C887911-F509-4656-BDEF-2BCE11E357A3}" srcOrd="0" destOrd="0" presId="urn:microsoft.com/office/officeart/2005/8/layout/vList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8C887911-F509-4656-BDEF-2BCE11E357A3}">
      <dsp:nvSpPr>
        <dsp:cNvPr id="0" name=""/>
        <dsp:cNvSpPr/>
      </dsp:nvSpPr>
      <dsp:spPr>
        <a:xfrm>
          <a:off x="0" y="0"/>
          <a:ext cx="3743833" cy="1034280"/>
        </a:xfrm>
        <a:prstGeom prst="roundRect">
          <a:avLst/>
        </a:prstGeom>
        <a:solidFill>
          <a:schemeClr val="accent5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99060" tIns="99060" rIns="99060" bIns="99060" numCol="1" spcCol="1270" anchor="ctr" anchorCtr="0">
          <a:noAutofit/>
        </a:bodyPr>
        <a:lstStyle/>
        <a:p>
          <a:pPr lvl="0" algn="l" defTabSz="1155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2600" kern="1200"/>
            <a:t>Llenar todos los datos en esta sección</a:t>
          </a:r>
        </a:p>
      </dsp:txBody>
      <dsp:txXfrm>
        <a:off x="50489" y="50489"/>
        <a:ext cx="3642855" cy="933302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vList2">
  <dgm:title val=""/>
  <dgm:desc val=""/>
  <dgm:catLst>
    <dgm:cat type="list" pri="3000"/>
    <dgm:cat type="convert" pri="1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2">
          <dgm:prSet phldr="1"/>
        </dgm:pt>
        <dgm:pt modelId="21">
          <dgm:prSet phldr="1"/>
        </dgm:pt>
      </dgm:ptLst>
      <dgm:cxnLst>
        <dgm:cxn modelId="4" srcId="0" destId="1" srcOrd="0" destOrd="0"/>
        <dgm:cxn modelId="5" srcId="0" destId="2" srcOrd="1" destOrd="0"/>
        <dgm:cxn modelId="12" srcId="1" destId="11" srcOrd="0" destOrd="0"/>
        <dgm:cxn modelId="23" srcId="2" destId="21" srcOrd="0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">
    <dgm:varLst>
      <dgm:animLvl val="lvl"/>
      <dgm:resizeHandles val="exact"/>
    </dgm:varLst>
    <dgm:alg type="lin">
      <dgm:param type="linDir" val="fromT"/>
      <dgm:param type="vertAlign" val="mid"/>
    </dgm:alg>
    <dgm:shape xmlns:r="http://schemas.openxmlformats.org/officeDocument/2006/relationships" r:blip="">
      <dgm:adjLst/>
    </dgm:shape>
    <dgm:presOf/>
    <dgm:constrLst>
      <dgm:constr type="w" for="ch" forName="parentText" refType="w"/>
      <dgm:constr type="h" for="ch" forName="parentText" refType="primFontSz" refFor="ch" refForName="parentText" fact="0.52"/>
      <dgm:constr type="w" for="ch" forName="childText" refType="w"/>
      <dgm:constr type="h" for="ch" forName="childText" refType="primFontSz" refFor="ch" refForName="parentText" fact="0.46"/>
      <dgm:constr type="h" for="ch" forName="parentText" op="equ"/>
      <dgm:constr type="primFontSz" for="ch" forName="parentText" op="equ" val="65"/>
      <dgm:constr type="primFontSz" for="ch" forName="childText" refType="primFontSz" refFor="ch" refForName="parentText" op="equ"/>
      <dgm:constr type="h" for="ch" forName="spacer" refType="primFontSz" refFor="ch" refForName="parentText" fact="0.08"/>
    </dgm:constrLst>
    <dgm:ruleLst>
      <dgm:rule type="primFontSz" for="ch" forName="parentText" val="5" fact="NaN" max="NaN"/>
    </dgm:ruleLst>
    <dgm:forEach name="Name0" axis="ch" ptType="node">
      <dgm:layoutNode name="parentText" styleLbl="node1">
        <dgm:varLst>
          <dgm:chMax val="0"/>
          <dgm:bulletEnabled val="1"/>
        </dgm:varLst>
        <dgm:alg type="tx">
          <dgm:param type="parTxLTRAlign" val="l"/>
          <dgm:param type="parTxRTLAlign" val="r"/>
        </dgm:alg>
        <dgm:shape xmlns:r="http://schemas.openxmlformats.org/officeDocument/2006/relationships" type="roundRect" r:blip="">
          <dgm:adjLst/>
        </dgm:shape>
        <dgm:presOf axis="self"/>
        <dgm:constrLst>
          <dgm:constr type="tMarg" refType="primFontSz" fact="0.3"/>
          <dgm:constr type="bMarg" refType="primFontSz" fact="0.3"/>
          <dgm:constr type="lMarg" refType="primFontSz" fact="0.3"/>
          <dgm:constr type="rMarg" refType="primFontSz" fact="0.3"/>
        </dgm:constrLst>
        <dgm:ruleLst>
          <dgm:rule type="h" val="INF" fact="NaN" max="NaN"/>
        </dgm:ruleLst>
      </dgm:layoutNode>
      <dgm:choose name="Name1">
        <dgm:if name="Name2" axis="ch" ptType="node" func="cnt" op="gte" val="1">
          <dgm:layoutNode name="childText" styleLbl="revTx">
            <dgm:varLst>
              <dgm:bulletEnabled val="1"/>
            </dgm:varLst>
            <dgm:alg type="tx">
              <dgm:param type="stBulletLvl" val="1"/>
              <dgm:param type="lnSpAfChP" val="20"/>
            </dgm:alg>
            <dgm:shape xmlns:r="http://schemas.openxmlformats.org/officeDocument/2006/relationships" type="rect" r:blip="">
              <dgm:adjLst/>
            </dgm:shape>
            <dgm:presOf axis="des" ptType="node"/>
            <dgm:constrLst>
              <dgm:constr type="tMarg" refType="primFontSz" fact="0.1"/>
              <dgm:constr type="bMarg" refType="primFontSz" fact="0.1"/>
              <dgm:constr type="lMarg" refType="w" fact="0.09"/>
            </dgm:constrLst>
            <dgm:ruleLst>
              <dgm:rule type="h" val="INF" fact="NaN" max="NaN"/>
            </dgm:ruleLst>
          </dgm:layoutNode>
        </dgm:if>
        <dgm:else name="Name3">
          <dgm:choose name="Name4">
            <dgm:if name="Name5" axis="par ch" ptType="doc node" func="cnt" op="gte" val="2">
              <dgm:forEach name="Name6" axis="followSib" ptType="sibTrans" cnt="1">
                <dgm:layoutNode name="spacer">
                  <dgm:alg type="sp"/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</dgm:layoutNode>
              </dgm:forEach>
            </dgm:if>
            <dgm:else name="Name7"/>
          </dgm:choose>
        </dgm:else>
      </dgm:choose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1199029</xdr:colOff>
      <xdr:row>0</xdr:row>
      <xdr:rowOff>101972</xdr:rowOff>
    </xdr:from>
    <xdr:to>
      <xdr:col>10</xdr:col>
      <xdr:colOff>661148</xdr:colOff>
      <xdr:row>6</xdr:row>
      <xdr:rowOff>134470</xdr:rowOff>
    </xdr:to>
    <xdr:graphicFrame macro="">
      <xdr:nvGraphicFramePr>
        <xdr:cNvPr id="3" name="2 Diagrama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1401535</xdr:colOff>
      <xdr:row>0</xdr:row>
      <xdr:rowOff>176893</xdr:rowOff>
    </xdr:from>
    <xdr:to>
      <xdr:col>17</xdr:col>
      <xdr:colOff>1070428</xdr:colOff>
      <xdr:row>6</xdr:row>
      <xdr:rowOff>68173</xdr:rowOff>
    </xdr:to>
    <xdr:sp macro="" textlink="">
      <xdr:nvSpPr>
        <xdr:cNvPr id="3" name="2 Rectángulo redondeado"/>
        <xdr:cNvSpPr/>
      </xdr:nvSpPr>
      <xdr:spPr>
        <a:xfrm>
          <a:off x="8459106" y="176893"/>
          <a:ext cx="6127751" cy="979851"/>
        </a:xfrm>
        <a:prstGeom prst="roundRect">
          <a:avLst/>
        </a:prstGeom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5">
            <a:hueOff val="0"/>
            <a:satOff val="0"/>
            <a:lumOff val="0"/>
            <a:alphaOff val="0"/>
          </a:schemeClr>
        </a:fillRef>
        <a:effectRef idx="0">
          <a:schemeClr val="accent5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</xdr:sp>
    <xdr:clientData/>
  </xdr:twoCellAnchor>
  <xdr:twoCellAnchor>
    <xdr:from>
      <xdr:col>11</xdr:col>
      <xdr:colOff>915</xdr:colOff>
      <xdr:row>1</xdr:row>
      <xdr:rowOff>43296</xdr:rowOff>
    </xdr:from>
    <xdr:to>
      <xdr:col>15</xdr:col>
      <xdr:colOff>16933</xdr:colOff>
      <xdr:row>5</xdr:row>
      <xdr:rowOff>18143</xdr:rowOff>
    </xdr:to>
    <xdr:sp macro="" textlink="">
      <xdr:nvSpPr>
        <xdr:cNvPr id="4" name="3 Rectángulo"/>
        <xdr:cNvSpPr/>
      </xdr:nvSpPr>
      <xdr:spPr>
        <a:xfrm>
          <a:off x="8546201" y="224725"/>
          <a:ext cx="3390589" cy="700561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spcFirstLastPara="0" vert="horz" wrap="square" lIns="99060" tIns="99060" rIns="99060" bIns="99060" numCol="1" spcCol="1270" anchor="ctr" anchorCtr="0">
          <a:noAutofit/>
        </a:bodyPr>
        <a:lstStyle/>
        <a:p>
          <a:pPr lvl="0" algn="l" defTabSz="1155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2600" kern="1200"/>
            <a:t>No se llena nada, sale por defecto los datos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Tabla1" displayName="Tabla1" ref="A9:K34" totalsRowCount="1" headerRowDxfId="54">
  <autoFilter ref="A9:K33"/>
  <sortState ref="A10:K33">
    <sortCondition ref="A9:A33"/>
  </sortState>
  <tableColumns count="11">
    <tableColumn id="31" name="nro A OCULTAR" dataDxfId="53" totalsRowDxfId="10"/>
    <tableColumn id="27" name="Número para AFP" dataDxfId="52" totalsRowDxfId="9"/>
    <tableColumn id="3" name="AFP" dataDxfId="51" totalsRowDxfId="8"/>
    <tableColumn id="6" name="TIPO" dataDxfId="50" totalsRowDxfId="7"/>
    <tableColumn id="29" name="NRO CI" dataDxfId="49" totalsRowDxfId="6"/>
    <tableColumn id="28" name="EXT." dataDxfId="48" totalsRowDxfId="5"/>
    <tableColumn id="4" name="NUA" dataDxfId="47" totalsRowDxfId="4"/>
    <tableColumn id="5" name="NOMBRE DEL AFILIADO" dataDxfId="46" totalsRowDxfId="3"/>
    <tableColumn id="25" name="NOVEDAD I/R/L/S" dataDxfId="45" totalsRowDxfId="2"/>
    <tableColumn id="26" name="FECHA DE NOVEDAD" dataDxfId="44" totalsRowDxfId="1"/>
    <tableColumn id="24" name="TOTAL GANADO" totalsRowFunction="sum" dataDxfId="43" totalsRowDxfId="0" dataCellStyle="Millar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5" name="Tabla16" displayName="Tabla16" ref="A8:M30" totalsRowCount="1" headerRowDxfId="42">
  <autoFilter ref="A8:M29"/>
  <tableColumns count="13">
    <tableColumn id="1" name="No" totalsRowDxfId="31" dataCellStyle="Normal 2"/>
    <tableColumn id="2" name="(13) TIPO" dataDxfId="41" totalsRowDxfId="30" dataCellStyle="Normal 2">
      <calculatedColumnFormula>+'(paso 1) llenar Planillas'!D10</calculatedColumnFormula>
    </tableColumn>
    <tableColumn id="3" name="(14) Nº" dataDxfId="40" totalsRowDxfId="29" dataCellStyle="Normal 2">
      <calculatedColumnFormula>+'(paso 1) llenar Planillas'!E10</calculatedColumnFormula>
    </tableColumn>
    <tableColumn id="4" name="EXTENSIÓN" totalsRowDxfId="28" dataCellStyle="Normal 2">
      <calculatedColumnFormula>+'(paso 1) llenar Planillas'!F10</calculatedColumnFormula>
    </tableColumn>
    <tableColumn id="6" name="(A) 1er. APELLIDO (PATERNO)" totalsRowDxfId="27" dataCellStyle="Normal 2">
      <calculatedColumnFormula>+'(paso 1) llenar Planillas'!H10</calculatedColumnFormula>
    </tableColumn>
    <tableColumn id="11" name="(F) DEPARTAMENTO" totalsRowDxfId="26" dataCellStyle="Normal 2"/>
    <tableColumn id="12" name="(17) NOVEDAD I/R/L/S" totalsRowDxfId="25" dataCellStyle="Normal 2"/>
    <tableColumn id="13" name="(18) FECHA NOVEDAD dd/mm/aaaa " dataDxfId="39" totalsRowDxfId="24" dataCellStyle="Normal 2"/>
    <tableColumn id="14" name="(19) DÍAS COTIZADOS" totalsRowDxfId="23" dataCellStyle="Normal 2"/>
    <tableColumn id="15" name="(21) TOTAL GANADO SOLIDARIO (SIN CONSIDERAR TOPE DE 60 SALARIOS MÍNIMOS NACIONALES)" dataDxfId="38" totalsRowDxfId="22" dataCellStyle="Normal 2">
      <calculatedColumnFormula>+'(paso 1) llenar Planillas'!K10</calculatedColumnFormula>
    </tableColumn>
    <tableColumn id="16" name="22)  TOTAL GANADO SOLIDARIO MENOS BS. 13,000 (SI LA DIFERENCIA ES POSITIVA)" totalsRowFunction="sum" dataDxfId="37" totalsRowDxfId="21" dataCellStyle="Normal 2">
      <calculatedColumnFormula>IF((Tabla16[[#This Row],[(21) TOTAL GANADO SOLIDARIO (SIN CONSIDERAR TOPE DE 60 SALARIOS MÍNIMOS NACIONALES)]]-13000)&lt;0,0,Tabla16[[#This Row],[(21) TOTAL GANADO SOLIDARIO (SIN CONSIDERAR TOPE DE 60 SALARIOS MÍNIMOS NACIONALES)]]-13000)</calculatedColumnFormula>
    </tableColumn>
    <tableColumn id="17" name="(23)  TOTAL GANADO SOLIDARIO MENOS BS. 25,000 (SI LA DIFERENCIA ES POSITIVA" totalsRowFunction="sum" dataDxfId="36" totalsRowDxfId="20" dataCellStyle="Normal 2">
      <calculatedColumnFormula>IF((Tabla16[[#This Row],[(21) TOTAL GANADO SOLIDARIO (SIN CONSIDERAR TOPE DE 60 SALARIOS MÍNIMOS NACIONALES)]]-25000)&lt;0,0,Tabla16[[#This Row],[(21) TOTAL GANADO SOLIDARIO (SIN CONSIDERAR TOPE DE 60 SALARIOS MÍNIMOS NACIONALES)]]-25000)</calculatedColumnFormula>
    </tableColumn>
    <tableColumn id="18" name="(24)  TOTAL GANADO SOLIDARIO MENOS BS. 35,000 (SI LA DIFERENCIA ES POSITIVA" totalsRowFunction="sum" dataDxfId="35" totalsRowDxfId="19" dataCellStyle="Normal 2">
      <calculatedColumnFormula>IF((Tabla16[[#This Row],[(21) TOTAL GANADO SOLIDARIO (SIN CONSIDERAR TOPE DE 60 SALARIOS MÍNIMOS NACIONALES)]]-35000)&lt;0,0,Tabla16[[#This Row],[(21) TOTAL GANADO SOLIDARIO (SIN CONSIDERAR TOPE DE 60 SALARIOS MÍNIMOS NACIONALES)]]-35000)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2" name="Tabla3" displayName="Tabla3" ref="A9:H11" totalsRowCount="1" headerRowDxfId="34" totalsRowDxfId="33">
  <autoFilter ref="A9:H10"/>
  <tableColumns count="8">
    <tableColumn id="1" name="CONCEPTO" totalsRowDxfId="18" dataCellStyle="Normal 2"/>
    <tableColumn id="2" name="TOTAL GANADO" totalsRowFunction="sum" totalsRowDxfId="17" dataCellStyle="Millares">
      <calculatedColumnFormula>+Tabla1[[#Totals],[TOTAL GANADO]]</calculatedColumnFormula>
    </tableColumn>
    <tableColumn id="3" name="12.21%" totalsRowFunction="sum" totalsRowDxfId="16" dataCellStyle="Millares"/>
    <tableColumn id="4" name="0.50%" totalsRowFunction="sum" totalsRowDxfId="15" dataCellStyle="Millares"/>
    <tableColumn id="5" name="2.00%" totalsRowFunction="sum" totalsRowDxfId="14" dataCellStyle="Millares"/>
    <tableColumn id="6" name="1.71%" totalsRowFunction="sum" totalsRowDxfId="13" dataCellStyle="Millares"/>
    <tableColumn id="7" name="3.50%" totalsRowFunction="sum" totalsRowDxfId="12" dataCellStyle="Millares"/>
    <tableColumn id="8" name="10%" totalsRowFunction="custom" dataDxfId="32" totalsRowDxfId="11" dataCellStyle="Normal 2">
      <totalsRowFormula>+Tabla3[[#Totals],[TOTAL GANADO]]*0.1</totalsRow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87"/>
  <sheetViews>
    <sheetView tabSelected="1" zoomScale="70" zoomScaleNormal="70" workbookViewId="0">
      <selection activeCell="H16" sqref="H16"/>
    </sheetView>
  </sheetViews>
  <sheetFormatPr baseColWidth="10" defaultColWidth="8.26953125" defaultRowHeight="12" customHeight="1" x14ac:dyDescent="0.25"/>
  <cols>
    <col min="1" max="1" width="7.7265625" style="1" customWidth="1"/>
    <col min="2" max="2" width="11.26953125" style="1" hidden="1" customWidth="1"/>
    <col min="3" max="3" width="15.81640625" style="19" hidden="1" customWidth="1"/>
    <col min="4" max="4" width="8.81640625" style="19" customWidth="1"/>
    <col min="5" max="5" width="16.1796875" style="19" customWidth="1"/>
    <col min="6" max="6" width="7.81640625" style="1" customWidth="1"/>
    <col min="7" max="7" width="15.453125" style="15" hidden="1" customWidth="1"/>
    <col min="8" max="8" width="36" style="6" customWidth="1"/>
    <col min="9" max="9" width="12.453125" style="3" customWidth="1"/>
    <col min="10" max="10" width="12.81640625" style="3" customWidth="1"/>
    <col min="11" max="12" width="13.81640625" style="1" customWidth="1"/>
    <col min="13" max="13" width="22.7265625" style="1" customWidth="1"/>
    <col min="14" max="16384" width="8.26953125" style="1"/>
  </cols>
  <sheetData>
    <row r="1" spans="1:11" ht="9" customHeight="1" x14ac:dyDescent="0.25"/>
    <row r="2" spans="1:11" ht="18" customHeight="1" x14ac:dyDescent="0.25">
      <c r="G2" s="69"/>
    </row>
    <row r="3" spans="1:11" ht="16.5" customHeight="1" x14ac:dyDescent="0.25">
      <c r="B3" s="25"/>
      <c r="D3" s="25" t="s">
        <v>47</v>
      </c>
    </row>
    <row r="4" spans="1:11" ht="12" customHeight="1" x14ac:dyDescent="0.25">
      <c r="B4" s="25"/>
      <c r="D4" s="25" t="s">
        <v>48</v>
      </c>
    </row>
    <row r="5" spans="1:11" ht="12" customHeight="1" x14ac:dyDescent="0.25">
      <c r="B5" s="25"/>
      <c r="C5" s="1"/>
      <c r="D5" s="25" t="s">
        <v>56</v>
      </c>
      <c r="E5" s="1"/>
    </row>
    <row r="6" spans="1:11" ht="12" customHeight="1" x14ac:dyDescent="0.25">
      <c r="B6" s="25"/>
      <c r="C6" s="1"/>
      <c r="D6" s="25" t="s">
        <v>53</v>
      </c>
      <c r="E6" s="1"/>
    </row>
    <row r="7" spans="1:11" ht="12" customHeight="1" x14ac:dyDescent="0.25">
      <c r="D7" s="25" t="s">
        <v>9</v>
      </c>
    </row>
    <row r="9" spans="1:11" s="14" customFormat="1" ht="49.5" customHeight="1" x14ac:dyDescent="0.25">
      <c r="A9" s="43" t="s">
        <v>49</v>
      </c>
      <c r="B9" s="16" t="s">
        <v>16</v>
      </c>
      <c r="C9" s="16" t="s">
        <v>1</v>
      </c>
      <c r="D9" s="16" t="s">
        <v>18</v>
      </c>
      <c r="E9" s="16" t="s">
        <v>17</v>
      </c>
      <c r="F9" s="16" t="s">
        <v>20</v>
      </c>
      <c r="G9" s="16" t="s">
        <v>0</v>
      </c>
      <c r="H9" s="16" t="s">
        <v>5</v>
      </c>
      <c r="I9" s="16" t="s">
        <v>6</v>
      </c>
      <c r="J9" s="16" t="s">
        <v>8</v>
      </c>
      <c r="K9" s="16" t="s">
        <v>4</v>
      </c>
    </row>
    <row r="10" spans="1:11" ht="15" customHeight="1" x14ac:dyDescent="0.25">
      <c r="A10" s="2">
        <v>1</v>
      </c>
      <c r="B10" s="2">
        <v>1</v>
      </c>
      <c r="C10" s="5" t="s">
        <v>2</v>
      </c>
      <c r="D10" s="20" t="s">
        <v>19</v>
      </c>
      <c r="E10" s="26">
        <v>3840761</v>
      </c>
      <c r="F10" s="20" t="s">
        <v>10</v>
      </c>
      <c r="G10" s="5">
        <v>5552266</v>
      </c>
      <c r="H10" s="12" t="s">
        <v>45</v>
      </c>
      <c r="I10" s="13"/>
      <c r="J10" s="9"/>
      <c r="K10" s="22">
        <v>26000</v>
      </c>
    </row>
    <row r="11" spans="1:11" ht="15" customHeight="1" x14ac:dyDescent="0.25">
      <c r="A11" s="2">
        <v>2</v>
      </c>
      <c r="B11" s="2">
        <v>1</v>
      </c>
      <c r="C11" s="5" t="s">
        <v>3</v>
      </c>
      <c r="D11" s="20" t="s">
        <v>19</v>
      </c>
      <c r="E11" s="26">
        <v>4560711</v>
      </c>
      <c r="F11" s="20" t="s">
        <v>10</v>
      </c>
      <c r="G11" s="5">
        <v>36184524</v>
      </c>
      <c r="H11" s="12" t="s">
        <v>46</v>
      </c>
      <c r="I11" s="13" t="s">
        <v>7</v>
      </c>
      <c r="J11" s="9">
        <v>45058</v>
      </c>
      <c r="K11" s="22">
        <v>38000</v>
      </c>
    </row>
    <row r="12" spans="1:11" ht="15" customHeight="1" x14ac:dyDescent="0.25">
      <c r="A12" s="2">
        <v>3</v>
      </c>
      <c r="B12" s="2"/>
      <c r="C12" s="5"/>
      <c r="D12" s="20"/>
      <c r="E12" s="27"/>
      <c r="F12" s="19"/>
      <c r="G12" s="4"/>
      <c r="H12" s="7"/>
      <c r="I12" s="8"/>
      <c r="J12" s="9"/>
      <c r="K12" s="23"/>
    </row>
    <row r="13" spans="1:11" ht="15" customHeight="1" x14ac:dyDescent="0.25">
      <c r="A13" s="2">
        <v>4</v>
      </c>
      <c r="B13" s="2"/>
      <c r="C13" s="5"/>
      <c r="D13" s="20"/>
      <c r="E13" s="27"/>
      <c r="F13" s="19"/>
      <c r="G13" s="4"/>
      <c r="H13" s="7"/>
      <c r="I13" s="8"/>
      <c r="J13" s="9"/>
      <c r="K13" s="23"/>
    </row>
    <row r="14" spans="1:11" ht="15" customHeight="1" x14ac:dyDescent="0.25">
      <c r="A14" s="2">
        <v>5</v>
      </c>
      <c r="B14" s="2"/>
      <c r="C14" s="5"/>
      <c r="D14" s="20"/>
      <c r="E14" s="27"/>
      <c r="F14" s="19"/>
      <c r="G14" s="4"/>
      <c r="H14" s="7"/>
      <c r="I14" s="8"/>
      <c r="J14" s="9"/>
      <c r="K14" s="23"/>
    </row>
    <row r="15" spans="1:11" ht="15" customHeight="1" x14ac:dyDescent="0.25">
      <c r="A15" s="2">
        <v>6</v>
      </c>
      <c r="B15" s="2"/>
      <c r="C15" s="5"/>
      <c r="D15" s="20"/>
      <c r="E15" s="27"/>
      <c r="F15" s="19"/>
      <c r="G15" s="4"/>
      <c r="H15" s="10"/>
      <c r="I15" s="8"/>
      <c r="J15" s="9"/>
      <c r="K15" s="24"/>
    </row>
    <row r="16" spans="1:11" ht="15" customHeight="1" x14ac:dyDescent="0.25">
      <c r="A16" s="2">
        <v>7</v>
      </c>
      <c r="B16" s="2"/>
      <c r="C16" s="5"/>
      <c r="D16" s="20"/>
      <c r="E16" s="27"/>
      <c r="F16" s="19"/>
      <c r="G16" s="18"/>
      <c r="H16" s="11"/>
      <c r="I16" s="8"/>
      <c r="J16" s="9"/>
      <c r="K16" s="38"/>
    </row>
    <row r="17" spans="1:11" ht="15" customHeight="1" x14ac:dyDescent="0.25">
      <c r="A17" s="2">
        <v>8</v>
      </c>
      <c r="B17" s="2"/>
      <c r="C17" s="5"/>
      <c r="D17" s="20"/>
      <c r="E17" s="27"/>
      <c r="F17" s="19"/>
      <c r="G17" s="4"/>
      <c r="H17" s="10"/>
      <c r="I17" s="21"/>
      <c r="J17" s="9"/>
      <c r="K17" s="38"/>
    </row>
    <row r="18" spans="1:11" ht="15" customHeight="1" x14ac:dyDescent="0.25">
      <c r="A18" s="2">
        <v>9</v>
      </c>
      <c r="B18" s="2"/>
      <c r="C18" s="5"/>
      <c r="D18" s="20"/>
      <c r="E18" s="27"/>
      <c r="F18" s="19"/>
      <c r="G18" s="4"/>
      <c r="H18" s="10"/>
      <c r="I18" s="8"/>
      <c r="J18" s="9"/>
      <c r="K18" s="38"/>
    </row>
    <row r="19" spans="1:11" ht="15" customHeight="1" x14ac:dyDescent="0.25">
      <c r="A19" s="2">
        <v>10</v>
      </c>
      <c r="B19" s="2"/>
      <c r="C19" s="5"/>
      <c r="D19" s="20"/>
      <c r="E19" s="27"/>
      <c r="F19" s="19"/>
      <c r="G19" s="4"/>
      <c r="H19" s="10"/>
      <c r="I19" s="8"/>
      <c r="J19" s="9"/>
      <c r="K19" s="38"/>
    </row>
    <row r="20" spans="1:11" ht="15" customHeight="1" x14ac:dyDescent="0.25">
      <c r="A20" s="2">
        <v>11</v>
      </c>
      <c r="B20" s="2"/>
      <c r="C20" s="5"/>
      <c r="D20" s="20"/>
      <c r="E20" s="27"/>
      <c r="F20" s="19"/>
      <c r="G20" s="4"/>
      <c r="H20" s="10"/>
      <c r="I20" s="21"/>
      <c r="J20" s="9"/>
      <c r="K20" s="38"/>
    </row>
    <row r="21" spans="1:11" ht="12" customHeight="1" x14ac:dyDescent="0.25">
      <c r="A21" s="2">
        <v>12</v>
      </c>
      <c r="B21" s="2"/>
      <c r="C21" s="5"/>
      <c r="D21" s="20"/>
      <c r="E21" s="27"/>
      <c r="F21" s="19"/>
      <c r="G21" s="17"/>
      <c r="H21" s="11"/>
      <c r="I21" s="8"/>
      <c r="J21" s="9"/>
      <c r="K21" s="38"/>
    </row>
    <row r="22" spans="1:11" ht="15" customHeight="1" x14ac:dyDescent="0.25">
      <c r="A22" s="2">
        <v>13</v>
      </c>
      <c r="B22" s="4"/>
      <c r="C22" s="5"/>
      <c r="D22" s="20"/>
      <c r="E22" s="27"/>
      <c r="F22" s="19"/>
      <c r="G22" s="17"/>
      <c r="H22" s="11"/>
      <c r="I22" s="8"/>
      <c r="J22" s="9"/>
      <c r="K22" s="38"/>
    </row>
    <row r="23" spans="1:11" ht="15" customHeight="1" x14ac:dyDescent="0.25">
      <c r="A23" s="2">
        <v>14</v>
      </c>
      <c r="B23" s="4"/>
      <c r="C23" s="5"/>
      <c r="D23" s="20"/>
      <c r="E23" s="27"/>
      <c r="F23" s="19"/>
      <c r="G23" s="4"/>
      <c r="H23" s="66"/>
      <c r="I23" s="21"/>
      <c r="J23" s="9"/>
      <c r="K23" s="38"/>
    </row>
    <row r="24" spans="1:11" ht="12" customHeight="1" x14ac:dyDescent="0.25">
      <c r="A24" s="2">
        <v>15</v>
      </c>
      <c r="B24" s="2"/>
      <c r="C24" s="5"/>
      <c r="D24" s="20"/>
      <c r="E24" s="27"/>
      <c r="F24" s="19"/>
      <c r="G24" s="4"/>
      <c r="H24" s="10"/>
      <c r="I24" s="8"/>
      <c r="J24" s="9"/>
      <c r="K24" s="38"/>
    </row>
    <row r="25" spans="1:11" ht="15" customHeight="1" x14ac:dyDescent="0.25">
      <c r="A25" s="2">
        <v>16</v>
      </c>
      <c r="B25" s="2"/>
      <c r="C25" s="5"/>
      <c r="D25" s="20"/>
      <c r="E25" s="27"/>
      <c r="F25" s="19"/>
      <c r="G25" s="4"/>
      <c r="H25" s="10"/>
      <c r="I25" s="8"/>
      <c r="J25" s="9"/>
      <c r="K25" s="38"/>
    </row>
    <row r="26" spans="1:11" ht="15" customHeight="1" x14ac:dyDescent="0.25">
      <c r="A26" s="2">
        <v>17</v>
      </c>
      <c r="B26" s="2"/>
      <c r="C26" s="5"/>
      <c r="D26" s="20"/>
      <c r="E26" s="27"/>
      <c r="F26" s="19"/>
      <c r="G26" s="17"/>
      <c r="H26" s="11"/>
      <c r="I26" s="21"/>
      <c r="J26" s="9"/>
      <c r="K26" s="38"/>
    </row>
    <row r="27" spans="1:11" ht="15" customHeight="1" x14ac:dyDescent="0.25">
      <c r="A27" s="2">
        <v>18</v>
      </c>
      <c r="B27" s="2"/>
      <c r="C27" s="5"/>
      <c r="D27" s="20"/>
      <c r="E27" s="27"/>
      <c r="F27" s="19"/>
      <c r="G27" s="17"/>
      <c r="H27" s="11"/>
      <c r="I27" s="8"/>
      <c r="J27" s="9"/>
      <c r="K27" s="38"/>
    </row>
    <row r="28" spans="1:11" ht="15" customHeight="1" x14ac:dyDescent="0.25">
      <c r="A28" s="2">
        <v>19</v>
      </c>
      <c r="B28" s="2"/>
      <c r="C28" s="5"/>
      <c r="D28" s="20"/>
      <c r="E28" s="27"/>
      <c r="F28" s="19"/>
      <c r="G28" s="17"/>
      <c r="H28" s="10"/>
      <c r="I28" s="8"/>
      <c r="J28" s="9"/>
      <c r="K28" s="38"/>
    </row>
    <row r="29" spans="1:11" ht="12" customHeight="1" x14ac:dyDescent="0.25">
      <c r="A29" s="2">
        <v>20</v>
      </c>
      <c r="B29" s="3"/>
      <c r="C29" s="5"/>
      <c r="D29" s="20"/>
      <c r="E29" s="27"/>
      <c r="F29" s="19"/>
      <c r="G29" s="18"/>
      <c r="H29" s="11"/>
      <c r="I29" s="21"/>
      <c r="J29" s="9"/>
      <c r="K29" s="38"/>
    </row>
    <row r="30" spans="1:11" ht="15" customHeight="1" x14ac:dyDescent="0.25">
      <c r="A30" s="2">
        <v>21</v>
      </c>
      <c r="B30" s="2"/>
      <c r="C30" s="5"/>
      <c r="D30" s="20"/>
      <c r="E30" s="27"/>
      <c r="F30" s="19"/>
      <c r="G30" s="17"/>
      <c r="H30" s="11"/>
      <c r="I30" s="8"/>
      <c r="J30" s="9"/>
      <c r="K30" s="38"/>
    </row>
    <row r="31" spans="1:11" ht="15" customHeight="1" x14ac:dyDescent="0.25">
      <c r="A31" s="2">
        <v>22</v>
      </c>
      <c r="B31" s="2"/>
      <c r="C31" s="5"/>
      <c r="D31" s="20"/>
      <c r="E31" s="27"/>
      <c r="F31" s="19"/>
      <c r="G31" s="17"/>
      <c r="H31" s="10"/>
      <c r="I31" s="8"/>
      <c r="J31" s="9"/>
      <c r="K31" s="38"/>
    </row>
    <row r="32" spans="1:11" ht="15" customHeight="1" x14ac:dyDescent="0.25">
      <c r="A32" s="2">
        <v>23</v>
      </c>
      <c r="B32" s="2"/>
      <c r="C32" s="5"/>
      <c r="D32" s="20"/>
      <c r="E32" s="27"/>
      <c r="F32" s="19"/>
      <c r="G32" s="17"/>
      <c r="H32" s="11"/>
      <c r="I32" s="21"/>
      <c r="J32" s="9"/>
      <c r="K32" s="38"/>
    </row>
    <row r="33" spans="1:11" ht="12" customHeight="1" x14ac:dyDescent="0.25">
      <c r="A33" s="2">
        <v>24</v>
      </c>
      <c r="B33" s="30"/>
      <c r="C33" s="33"/>
      <c r="D33" s="20"/>
      <c r="E33" s="32"/>
      <c r="F33" s="31"/>
      <c r="G33" s="34"/>
      <c r="H33" s="35"/>
      <c r="I33" s="36"/>
      <c r="J33" s="37"/>
      <c r="K33" s="38"/>
    </row>
    <row r="34" spans="1:11" ht="12" customHeight="1" x14ac:dyDescent="0.25">
      <c r="A34" s="30"/>
      <c r="B34" s="30"/>
      <c r="C34" s="33"/>
      <c r="D34" s="31"/>
      <c r="E34" s="31"/>
      <c r="F34" s="31"/>
      <c r="G34" s="34"/>
      <c r="H34" s="39"/>
      <c r="I34" s="40"/>
      <c r="J34" s="41"/>
      <c r="K34" s="42">
        <f>SUBTOTAL(109,Tabla1[TOTAL GANADO])</f>
        <v>64000</v>
      </c>
    </row>
    <row r="35" spans="1:11" ht="12" customHeight="1" x14ac:dyDescent="0.25">
      <c r="A35" s="30"/>
      <c r="B35" s="30"/>
      <c r="C35" s="33"/>
      <c r="D35" s="31"/>
      <c r="E35" s="31"/>
      <c r="F35" s="31"/>
      <c r="G35" s="34"/>
      <c r="H35" s="44"/>
      <c r="I35" s="34"/>
      <c r="J35" s="30"/>
      <c r="K35" s="45"/>
    </row>
    <row r="36" spans="1:11" ht="12" customHeight="1" x14ac:dyDescent="0.25">
      <c r="A36" s="30"/>
      <c r="B36" s="30"/>
      <c r="C36" s="33"/>
      <c r="D36" s="31"/>
      <c r="E36" s="31"/>
      <c r="F36" s="31"/>
      <c r="G36" s="34"/>
      <c r="H36" s="44"/>
      <c r="I36" s="34"/>
      <c r="J36" s="30"/>
      <c r="K36" s="45"/>
    </row>
    <row r="37" spans="1:11" ht="12" customHeight="1" x14ac:dyDescent="0.25">
      <c r="A37" s="30"/>
      <c r="B37" s="30"/>
      <c r="C37" s="33"/>
      <c r="D37" s="31"/>
      <c r="E37" s="31"/>
      <c r="F37" s="31"/>
      <c r="G37" s="34"/>
      <c r="H37" s="44"/>
      <c r="I37" s="34"/>
      <c r="J37" s="30"/>
      <c r="K37" s="45"/>
    </row>
    <row r="38" spans="1:11" ht="12" customHeight="1" x14ac:dyDescent="0.25">
      <c r="A38" s="30"/>
      <c r="B38" s="30"/>
      <c r="C38" s="33"/>
      <c r="D38" s="31"/>
      <c r="E38" s="31"/>
      <c r="F38" s="31"/>
      <c r="G38" s="34"/>
      <c r="H38" s="44"/>
      <c r="I38" s="34"/>
      <c r="J38" s="30"/>
      <c r="K38" s="45"/>
    </row>
    <row r="39" spans="1:11" ht="12" customHeight="1" x14ac:dyDescent="0.25">
      <c r="A39" s="30"/>
      <c r="B39" s="30"/>
      <c r="C39" s="33"/>
      <c r="D39" s="31"/>
      <c r="E39" s="31"/>
      <c r="F39" s="31"/>
      <c r="G39" s="34"/>
      <c r="H39" s="44"/>
      <c r="I39" s="34"/>
      <c r="J39" s="30"/>
      <c r="K39" s="45"/>
    </row>
    <row r="40" spans="1:11" ht="12" customHeight="1" x14ac:dyDescent="0.25">
      <c r="A40" s="30"/>
      <c r="B40" s="30"/>
      <c r="C40" s="33"/>
      <c r="D40" s="31"/>
      <c r="E40" s="31"/>
      <c r="F40" s="31"/>
      <c r="G40" s="34"/>
      <c r="H40" s="44"/>
      <c r="I40" s="34"/>
      <c r="J40" s="30"/>
      <c r="K40" s="45"/>
    </row>
    <row r="41" spans="1:11" ht="12" customHeight="1" x14ac:dyDescent="0.25">
      <c r="A41" s="30"/>
      <c r="B41" s="30"/>
      <c r="C41" s="33"/>
      <c r="D41" s="31"/>
      <c r="E41" s="31"/>
      <c r="F41" s="31"/>
      <c r="G41" s="34"/>
      <c r="H41" s="44"/>
      <c r="I41" s="34"/>
      <c r="J41" s="30"/>
      <c r="K41" s="45"/>
    </row>
    <row r="42" spans="1:11" ht="12" customHeight="1" x14ac:dyDescent="0.25">
      <c r="A42" s="30"/>
      <c r="B42" s="30"/>
      <c r="C42" s="33"/>
      <c r="D42" s="31"/>
      <c r="E42" s="31"/>
      <c r="F42" s="31"/>
      <c r="G42" s="34"/>
      <c r="H42" s="44"/>
      <c r="I42" s="34"/>
      <c r="J42" s="30"/>
      <c r="K42" s="45"/>
    </row>
    <row r="43" spans="1:11" ht="12" customHeight="1" x14ac:dyDescent="0.25">
      <c r="A43" s="30"/>
      <c r="B43" s="30"/>
      <c r="C43" s="33"/>
      <c r="D43" s="31"/>
      <c r="E43" s="31"/>
      <c r="F43" s="31"/>
      <c r="G43" s="34"/>
      <c r="H43" s="44"/>
      <c r="I43" s="34"/>
      <c r="J43" s="30"/>
      <c r="K43" s="45"/>
    </row>
    <row r="44" spans="1:11" ht="12" customHeight="1" x14ac:dyDescent="0.25">
      <c r="A44" s="30"/>
      <c r="B44" s="30"/>
      <c r="C44" s="33"/>
      <c r="D44" s="31"/>
      <c r="E44" s="31"/>
      <c r="F44" s="31"/>
      <c r="G44" s="34"/>
      <c r="H44" s="44"/>
      <c r="I44" s="34"/>
      <c r="J44" s="30"/>
      <c r="K44" s="45"/>
    </row>
    <row r="45" spans="1:11" ht="12" customHeight="1" x14ac:dyDescent="0.25">
      <c r="A45" s="30"/>
      <c r="B45" s="30"/>
      <c r="C45" s="33"/>
      <c r="D45" s="31"/>
      <c r="E45" s="31"/>
      <c r="F45" s="31"/>
      <c r="G45" s="34"/>
      <c r="H45" s="44"/>
      <c r="I45" s="34"/>
      <c r="J45" s="30"/>
      <c r="K45" s="45"/>
    </row>
    <row r="46" spans="1:11" ht="12" customHeight="1" x14ac:dyDescent="0.25">
      <c r="A46" s="30"/>
      <c r="B46" s="30"/>
      <c r="C46" s="33"/>
      <c r="D46" s="31"/>
      <c r="E46" s="31"/>
      <c r="F46" s="31"/>
      <c r="G46" s="34"/>
      <c r="H46" s="44"/>
      <c r="I46" s="34"/>
      <c r="J46" s="30"/>
      <c r="K46" s="45"/>
    </row>
    <row r="47" spans="1:11" ht="12" customHeight="1" x14ac:dyDescent="0.25">
      <c r="A47" s="30"/>
      <c r="B47" s="30"/>
      <c r="C47" s="33"/>
      <c r="D47" s="31"/>
      <c r="E47" s="31"/>
      <c r="F47" s="31"/>
      <c r="G47" s="34"/>
      <c r="H47" s="44"/>
      <c r="I47" s="34"/>
      <c r="J47" s="30"/>
      <c r="K47" s="45"/>
    </row>
    <row r="48" spans="1:11" ht="12" customHeight="1" x14ac:dyDescent="0.25">
      <c r="A48" s="30"/>
      <c r="B48" s="30"/>
      <c r="C48" s="33"/>
      <c r="D48" s="31"/>
      <c r="E48" s="31"/>
      <c r="F48" s="31"/>
      <c r="G48" s="34"/>
      <c r="H48" s="44"/>
      <c r="I48" s="34"/>
      <c r="J48" s="30"/>
      <c r="K48" s="45"/>
    </row>
    <row r="49" spans="1:11" ht="12" customHeight="1" x14ac:dyDescent="0.25">
      <c r="A49" s="30"/>
      <c r="B49" s="30"/>
      <c r="C49" s="33"/>
      <c r="D49" s="31"/>
      <c r="E49" s="31"/>
      <c r="F49" s="31"/>
      <c r="G49" s="34"/>
      <c r="H49" s="44"/>
      <c r="I49" s="34"/>
      <c r="J49" s="30"/>
      <c r="K49" s="45"/>
    </row>
    <row r="50" spans="1:11" ht="12" customHeight="1" x14ac:dyDescent="0.25">
      <c r="A50" s="30"/>
      <c r="B50" s="30"/>
      <c r="C50" s="33"/>
      <c r="D50" s="31"/>
      <c r="E50" s="31"/>
      <c r="F50" s="31"/>
      <c r="G50" s="34"/>
      <c r="H50" s="44"/>
      <c r="I50" s="34"/>
      <c r="J50" s="30"/>
      <c r="K50" s="45"/>
    </row>
    <row r="51" spans="1:11" ht="12" customHeight="1" x14ac:dyDescent="0.25">
      <c r="A51" s="30"/>
      <c r="B51" s="30"/>
      <c r="C51" s="33"/>
      <c r="D51" s="31"/>
      <c r="E51" s="31"/>
      <c r="F51" s="31"/>
      <c r="G51" s="34"/>
      <c r="H51" s="44"/>
      <c r="I51" s="34"/>
      <c r="J51" s="30"/>
      <c r="K51" s="45"/>
    </row>
    <row r="52" spans="1:11" ht="12" customHeight="1" x14ac:dyDescent="0.25">
      <c r="A52" s="30"/>
      <c r="B52" s="30"/>
      <c r="C52" s="33"/>
      <c r="D52" s="31"/>
      <c r="E52" s="31"/>
      <c r="F52" s="31"/>
      <c r="G52" s="34"/>
      <c r="H52" s="44"/>
      <c r="I52" s="34"/>
      <c r="J52" s="30"/>
      <c r="K52" s="45"/>
    </row>
    <row r="53" spans="1:11" ht="12" customHeight="1" x14ac:dyDescent="0.25">
      <c r="A53" s="30"/>
      <c r="B53" s="30"/>
      <c r="C53" s="33"/>
      <c r="D53" s="31"/>
      <c r="E53" s="31"/>
      <c r="F53" s="31"/>
      <c r="G53" s="34"/>
      <c r="H53" s="44"/>
      <c r="I53" s="34"/>
      <c r="J53" s="30"/>
      <c r="K53" s="45"/>
    </row>
    <row r="54" spans="1:11" ht="12" customHeight="1" x14ac:dyDescent="0.25">
      <c r="A54" s="30"/>
      <c r="B54" s="30"/>
      <c r="C54" s="33"/>
      <c r="D54" s="31"/>
      <c r="E54" s="31"/>
      <c r="F54" s="31"/>
      <c r="G54" s="34"/>
      <c r="H54" s="44"/>
      <c r="I54" s="34"/>
      <c r="J54" s="30"/>
      <c r="K54" s="45"/>
    </row>
    <row r="55" spans="1:11" ht="12" customHeight="1" x14ac:dyDescent="0.25">
      <c r="A55" s="30"/>
      <c r="B55" s="30"/>
      <c r="C55" s="33"/>
      <c r="D55" s="31"/>
      <c r="E55" s="31"/>
      <c r="F55" s="31"/>
      <c r="G55" s="34"/>
      <c r="H55" s="44"/>
      <c r="I55" s="34"/>
      <c r="J55" s="30"/>
      <c r="K55" s="45"/>
    </row>
    <row r="56" spans="1:11" ht="12" customHeight="1" x14ac:dyDescent="0.25">
      <c r="A56" s="30"/>
      <c r="B56" s="30"/>
      <c r="C56" s="33"/>
      <c r="D56" s="31"/>
      <c r="E56" s="31"/>
      <c r="F56" s="31"/>
      <c r="G56" s="34"/>
      <c r="H56" s="44"/>
      <c r="I56" s="34"/>
      <c r="J56" s="30"/>
      <c r="K56" s="45"/>
    </row>
    <row r="57" spans="1:11" ht="12" customHeight="1" x14ac:dyDescent="0.25">
      <c r="A57" s="30"/>
      <c r="B57" s="30"/>
      <c r="C57" s="33"/>
      <c r="D57" s="31"/>
      <c r="E57" s="31"/>
      <c r="F57" s="31"/>
      <c r="G57" s="34"/>
      <c r="H57" s="44"/>
      <c r="I57" s="34"/>
      <c r="J57" s="30"/>
      <c r="K57" s="45"/>
    </row>
    <row r="58" spans="1:11" ht="12" customHeight="1" x14ac:dyDescent="0.25">
      <c r="A58" s="30"/>
      <c r="B58" s="30"/>
      <c r="C58" s="33"/>
      <c r="D58" s="31"/>
      <c r="E58" s="31"/>
      <c r="F58" s="31"/>
      <c r="G58" s="34"/>
      <c r="H58" s="44"/>
      <c r="I58" s="34"/>
      <c r="J58" s="30"/>
      <c r="K58" s="45"/>
    </row>
    <row r="59" spans="1:11" ht="12" customHeight="1" x14ac:dyDescent="0.25">
      <c r="A59" s="30"/>
      <c r="B59" s="30"/>
      <c r="C59" s="33"/>
      <c r="D59" s="31"/>
      <c r="E59" s="31"/>
      <c r="F59" s="31"/>
      <c r="G59" s="34"/>
      <c r="H59" s="44"/>
      <c r="I59" s="34"/>
      <c r="J59" s="30"/>
      <c r="K59" s="45"/>
    </row>
    <row r="60" spans="1:11" ht="12" customHeight="1" x14ac:dyDescent="0.25">
      <c r="A60" s="30"/>
      <c r="B60" s="30"/>
      <c r="C60" s="33"/>
      <c r="D60" s="31"/>
      <c r="E60" s="31"/>
      <c r="F60" s="31"/>
      <c r="G60" s="34"/>
      <c r="H60" s="44"/>
      <c r="I60" s="34"/>
      <c r="J60" s="30"/>
      <c r="K60" s="45"/>
    </row>
    <row r="61" spans="1:11" ht="12" customHeight="1" x14ac:dyDescent="0.25">
      <c r="A61" s="30"/>
      <c r="B61" s="30"/>
      <c r="C61" s="33"/>
      <c r="D61" s="31"/>
      <c r="E61" s="31"/>
      <c r="F61" s="31"/>
      <c r="G61" s="34"/>
      <c r="H61" s="44"/>
      <c r="I61" s="34"/>
      <c r="J61" s="30"/>
      <c r="K61" s="45"/>
    </row>
    <row r="62" spans="1:11" ht="12" customHeight="1" x14ac:dyDescent="0.25">
      <c r="A62" s="30"/>
      <c r="B62" s="30"/>
      <c r="C62" s="33"/>
      <c r="D62" s="31"/>
      <c r="E62" s="31"/>
      <c r="F62" s="31"/>
      <c r="G62" s="34"/>
      <c r="H62" s="44"/>
      <c r="I62" s="34"/>
      <c r="J62" s="30"/>
      <c r="K62" s="45"/>
    </row>
    <row r="63" spans="1:11" ht="12" customHeight="1" x14ac:dyDescent="0.25">
      <c r="A63" s="30"/>
      <c r="B63" s="30"/>
      <c r="C63" s="33"/>
      <c r="D63" s="31"/>
      <c r="E63" s="31"/>
      <c r="F63" s="31"/>
      <c r="G63" s="34"/>
      <c r="H63" s="44"/>
      <c r="I63" s="34"/>
      <c r="J63" s="30"/>
      <c r="K63" s="45"/>
    </row>
    <row r="64" spans="1:11" ht="12" customHeight="1" x14ac:dyDescent="0.25">
      <c r="A64" s="30"/>
      <c r="B64" s="30"/>
      <c r="C64" s="33"/>
      <c r="D64" s="31"/>
      <c r="E64" s="31"/>
      <c r="F64" s="31"/>
      <c r="G64" s="34"/>
      <c r="H64" s="44"/>
      <c r="I64" s="34"/>
      <c r="J64" s="30"/>
      <c r="K64" s="45"/>
    </row>
    <row r="65" spans="1:11" ht="12" customHeight="1" x14ac:dyDescent="0.25">
      <c r="A65" s="30"/>
      <c r="B65" s="30"/>
      <c r="C65" s="33"/>
      <c r="D65" s="31"/>
      <c r="E65" s="31"/>
      <c r="F65" s="31"/>
      <c r="G65" s="34"/>
      <c r="H65" s="44"/>
      <c r="I65" s="34"/>
      <c r="J65" s="30"/>
      <c r="K65" s="45"/>
    </row>
    <row r="66" spans="1:11" ht="12" customHeight="1" x14ac:dyDescent="0.25">
      <c r="A66" s="30"/>
      <c r="B66" s="30"/>
      <c r="C66" s="33"/>
      <c r="D66" s="31"/>
      <c r="E66" s="31"/>
      <c r="F66" s="31"/>
      <c r="G66" s="34"/>
      <c r="H66" s="44"/>
      <c r="I66" s="34"/>
      <c r="J66" s="30"/>
      <c r="K66" s="45"/>
    </row>
    <row r="67" spans="1:11" ht="12" customHeight="1" x14ac:dyDescent="0.25">
      <c r="A67" s="30"/>
      <c r="B67" s="30"/>
      <c r="C67" s="33"/>
      <c r="D67" s="31"/>
      <c r="E67" s="31"/>
      <c r="F67" s="31"/>
      <c r="G67" s="34"/>
      <c r="H67" s="44"/>
      <c r="I67" s="34"/>
      <c r="J67" s="30"/>
      <c r="K67" s="45"/>
    </row>
    <row r="68" spans="1:11" ht="12" customHeight="1" x14ac:dyDescent="0.25">
      <c r="A68" s="30"/>
      <c r="B68" s="30"/>
      <c r="C68" s="33"/>
      <c r="D68" s="31"/>
      <c r="E68" s="31"/>
      <c r="F68" s="31"/>
      <c r="G68" s="34"/>
      <c r="H68" s="44"/>
      <c r="I68" s="34"/>
      <c r="J68" s="30"/>
      <c r="K68" s="45"/>
    </row>
    <row r="69" spans="1:11" ht="12" customHeight="1" x14ac:dyDescent="0.25">
      <c r="A69" s="30"/>
      <c r="B69" s="30"/>
      <c r="C69" s="33"/>
      <c r="D69" s="31"/>
      <c r="E69" s="31"/>
      <c r="F69" s="31"/>
      <c r="G69" s="34"/>
      <c r="H69" s="44"/>
      <c r="I69" s="34"/>
      <c r="J69" s="30"/>
      <c r="K69" s="45"/>
    </row>
    <row r="70" spans="1:11" ht="12" customHeight="1" x14ac:dyDescent="0.25">
      <c r="A70" s="30"/>
      <c r="B70" s="30"/>
      <c r="C70" s="33"/>
      <c r="D70" s="31"/>
      <c r="E70" s="31"/>
      <c r="F70" s="31"/>
      <c r="G70" s="34"/>
      <c r="H70" s="44"/>
      <c r="I70" s="34"/>
      <c r="J70" s="30"/>
      <c r="K70" s="45"/>
    </row>
    <row r="71" spans="1:11" ht="12" customHeight="1" x14ac:dyDescent="0.25">
      <c r="A71" s="30"/>
      <c r="B71" s="30"/>
      <c r="C71" s="33"/>
      <c r="D71" s="31"/>
      <c r="E71" s="31"/>
      <c r="F71" s="31"/>
      <c r="G71" s="34"/>
      <c r="H71" s="44"/>
      <c r="I71" s="34"/>
      <c r="J71" s="30"/>
      <c r="K71" s="45"/>
    </row>
    <row r="72" spans="1:11" ht="12" customHeight="1" x14ac:dyDescent="0.25">
      <c r="A72" s="30"/>
      <c r="B72" s="30"/>
      <c r="C72" s="33"/>
      <c r="D72" s="31"/>
      <c r="E72" s="31"/>
      <c r="F72" s="31"/>
      <c r="G72" s="34"/>
      <c r="H72" s="44"/>
      <c r="I72" s="34"/>
      <c r="J72" s="30"/>
      <c r="K72" s="45"/>
    </row>
    <row r="80" spans="1:11" ht="12" customHeight="1" x14ac:dyDescent="0.25">
      <c r="I80" s="3" t="s">
        <v>11</v>
      </c>
      <c r="J80" s="28">
        <v>0.1221</v>
      </c>
      <c r="K80" s="1">
        <f>+Tabla1[[#Totals],[TOTAL GANADO]]*J80</f>
        <v>7814.4</v>
      </c>
    </row>
    <row r="81" spans="9:11" ht="12" customHeight="1" x14ac:dyDescent="0.25">
      <c r="I81" s="3" t="s">
        <v>13</v>
      </c>
      <c r="J81" s="28">
        <v>5.0000000000000001E-3</v>
      </c>
      <c r="K81" s="1">
        <f>+Tabla1[[#Totals],[TOTAL GANADO]]*J81</f>
        <v>320</v>
      </c>
    </row>
    <row r="82" spans="9:11" ht="12" customHeight="1" x14ac:dyDescent="0.25">
      <c r="I82" s="3" t="s">
        <v>12</v>
      </c>
      <c r="J82" s="29">
        <v>0.02</v>
      </c>
      <c r="K82" s="1">
        <f>+Tabla1[[#Totals],[TOTAL GANADO]]*J82</f>
        <v>1280</v>
      </c>
    </row>
    <row r="85" spans="9:11" ht="12" customHeight="1" x14ac:dyDescent="0.25">
      <c r="J85" s="3">
        <f>13.92-12.71</f>
        <v>1.2099999999999991</v>
      </c>
      <c r="K85" s="1">
        <f>3878/Tabla1[[#Totals],[TOTAL GANADO]]</f>
        <v>6.0593750000000002E-2</v>
      </c>
    </row>
    <row r="87" spans="9:11" ht="12" customHeight="1" x14ac:dyDescent="0.25">
      <c r="J87" s="28">
        <v>0.13919999999999999</v>
      </c>
      <c r="K87" s="1">
        <f>+Tabla1[[#Totals],[TOTAL GANADO]]*J87</f>
        <v>8908.7999999999993</v>
      </c>
    </row>
  </sheetData>
  <pageMargins left="0.70866141732283472" right="0.31496062992125984" top="0.87" bottom="0.74803149606299213" header="0.31496062992125984" footer="0.31496062992125984"/>
  <pageSetup scale="85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zoomScale="70" zoomScaleNormal="70" workbookViewId="0">
      <selection activeCell="J8" sqref="J8"/>
    </sheetView>
  </sheetViews>
  <sheetFormatPr baseColWidth="10" defaultColWidth="11.453125" defaultRowHeight="14.5" x14ac:dyDescent="0.35"/>
  <cols>
    <col min="1" max="1" width="7.54296875" style="46" customWidth="1"/>
    <col min="2" max="2" width="6" style="46" customWidth="1"/>
    <col min="3" max="3" width="11.453125" style="46"/>
    <col min="4" max="4" width="5" style="46" customWidth="1"/>
    <col min="5" max="5" width="43.1796875" style="46" customWidth="1"/>
    <col min="6" max="6" width="20.26953125" style="46" hidden="1" customWidth="1"/>
    <col min="7" max="7" width="12.1796875" style="46" hidden="1" customWidth="1"/>
    <col min="8" max="8" width="16.453125" style="46" hidden="1" customWidth="1"/>
    <col min="9" max="9" width="14.54296875" style="46" hidden="1" customWidth="1"/>
    <col min="10" max="10" width="12.453125" style="46" customWidth="1"/>
    <col min="11" max="11" width="21.26953125" style="46" customWidth="1"/>
    <col min="12" max="12" width="22" style="46" customWidth="1"/>
    <col min="13" max="13" width="14.90625" style="46" customWidth="1"/>
    <col min="14" max="14" width="13.26953125" style="46" hidden="1" customWidth="1"/>
    <col min="15" max="17" width="11.453125" style="46"/>
    <col min="18" max="18" width="16.26953125" style="46" customWidth="1"/>
    <col min="19" max="20" width="0" style="46" hidden="1" customWidth="1"/>
    <col min="21" max="16384" width="11.453125" style="46"/>
  </cols>
  <sheetData>
    <row r="1" spans="1:20" x14ac:dyDescent="0.35">
      <c r="C1" s="25" t="s">
        <v>47</v>
      </c>
    </row>
    <row r="2" spans="1:20" x14ac:dyDescent="0.35">
      <c r="C2" s="92" t="s">
        <v>65</v>
      </c>
    </row>
    <row r="3" spans="1:20" x14ac:dyDescent="0.35">
      <c r="C3" s="25" t="s">
        <v>56</v>
      </c>
    </row>
    <row r="4" spans="1:20" x14ac:dyDescent="0.35">
      <c r="C4" s="25" t="s">
        <v>53</v>
      </c>
      <c r="K4" s="63"/>
      <c r="L4" s="63"/>
      <c r="M4" s="63" t="s">
        <v>42</v>
      </c>
    </row>
    <row r="5" spans="1:20" x14ac:dyDescent="0.35">
      <c r="C5" s="25" t="s">
        <v>9</v>
      </c>
      <c r="F5" s="46">
        <v>11</v>
      </c>
      <c r="G5" s="46">
        <v>12</v>
      </c>
      <c r="H5" s="46">
        <v>13</v>
      </c>
      <c r="I5" s="46">
        <v>14</v>
      </c>
      <c r="M5" s="46">
        <v>18</v>
      </c>
      <c r="R5" s="83"/>
      <c r="S5" s="82"/>
      <c r="T5" s="67"/>
    </row>
    <row r="6" spans="1:20" x14ac:dyDescent="0.35">
      <c r="C6" s="25"/>
      <c r="R6" s="83"/>
      <c r="S6" s="82"/>
      <c r="T6" s="67"/>
    </row>
    <row r="7" spans="1:20" x14ac:dyDescent="0.35">
      <c r="C7" s="25"/>
      <c r="R7" s="83"/>
      <c r="S7" s="82"/>
      <c r="T7" s="67"/>
    </row>
    <row r="8" spans="1:20" s="62" customFormat="1" ht="109.5" customHeight="1" thickBot="1" x14ac:dyDescent="0.3">
      <c r="A8" s="76" t="s">
        <v>41</v>
      </c>
      <c r="B8" s="76" t="s">
        <v>40</v>
      </c>
      <c r="C8" s="76" t="s">
        <v>39</v>
      </c>
      <c r="D8" s="76" t="s">
        <v>38</v>
      </c>
      <c r="E8" s="76" t="s">
        <v>37</v>
      </c>
      <c r="F8" s="76" t="s">
        <v>36</v>
      </c>
      <c r="G8" s="76" t="s">
        <v>35</v>
      </c>
      <c r="H8" s="76" t="s">
        <v>34</v>
      </c>
      <c r="I8" s="76" t="s">
        <v>33</v>
      </c>
      <c r="J8" s="76" t="s">
        <v>32</v>
      </c>
      <c r="K8" s="76" t="s">
        <v>31</v>
      </c>
      <c r="L8" s="76" t="s">
        <v>30</v>
      </c>
      <c r="M8" s="76" t="s">
        <v>29</v>
      </c>
      <c r="O8" s="77" t="s">
        <v>28</v>
      </c>
      <c r="P8" s="77" t="s">
        <v>55</v>
      </c>
      <c r="Q8" s="77" t="s">
        <v>54</v>
      </c>
      <c r="R8" s="77" t="s">
        <v>44</v>
      </c>
      <c r="S8" s="68"/>
      <c r="T8" s="68"/>
    </row>
    <row r="9" spans="1:20" ht="15" thickTop="1" x14ac:dyDescent="0.35">
      <c r="A9" s="46">
        <v>1</v>
      </c>
      <c r="B9" s="73" t="str">
        <f>+'(paso 1) llenar Planillas'!D10</f>
        <v>CI</v>
      </c>
      <c r="C9" s="74">
        <f>+'(paso 1) llenar Planillas'!E10</f>
        <v>3840761</v>
      </c>
      <c r="D9" s="74" t="str">
        <f>+'(paso 1) llenar Planillas'!F10</f>
        <v>SC</v>
      </c>
      <c r="E9" s="74" t="str">
        <f>+'(paso 1) llenar Planillas'!H10</f>
        <v>PERLA LINDA PERLACIOS ADORNO</v>
      </c>
      <c r="F9" s="46" t="s">
        <v>27</v>
      </c>
      <c r="G9" s="46" t="s">
        <v>7</v>
      </c>
      <c r="H9" s="61">
        <v>40940</v>
      </c>
      <c r="I9" s="46">
        <v>30</v>
      </c>
      <c r="J9" s="60">
        <f>+'(paso 1) llenar Planillas'!K10</f>
        <v>26000</v>
      </c>
      <c r="K9" s="60">
        <f>IF((Tabla16[[#This Row],[(21) TOTAL GANADO SOLIDARIO (SIN CONSIDERAR TOPE DE 60 SALARIOS MÍNIMOS NACIONALES)]]-13000)&lt;0,0,Tabla16[[#This Row],[(21) TOTAL GANADO SOLIDARIO (SIN CONSIDERAR TOPE DE 60 SALARIOS MÍNIMOS NACIONALES)]]-13000)</f>
        <v>13000</v>
      </c>
      <c r="L9" s="60">
        <f>IF((Tabla16[[#This Row],[(21) TOTAL GANADO SOLIDARIO (SIN CONSIDERAR TOPE DE 60 SALARIOS MÍNIMOS NACIONALES)]]-25000)&lt;0,0,Tabla16[[#This Row],[(21) TOTAL GANADO SOLIDARIO (SIN CONSIDERAR TOPE DE 60 SALARIOS MÍNIMOS NACIONALES)]]-25000)</f>
        <v>1000</v>
      </c>
      <c r="M9" s="60">
        <f>IF((Tabla16[[#This Row],[(21) TOTAL GANADO SOLIDARIO (SIN CONSIDERAR TOPE DE 60 SALARIOS MÍNIMOS NACIONALES)]]-35000)&lt;0,0,Tabla16[[#This Row],[(21) TOTAL GANADO SOLIDARIO (SIN CONSIDERAR TOPE DE 60 SALARIOS MÍNIMOS NACIONALES)]]-35000)</f>
        <v>0</v>
      </c>
      <c r="O9" s="78">
        <f>+Tabla16[[#This Row],[22)  TOTAL GANADO SOLIDARIO MENOS BS. 13,000 (SI LA DIFERENCIA ES POSITIVA)]]*0.0115</f>
        <v>149.5</v>
      </c>
      <c r="P9" s="78">
        <f>+Tabla16[[#This Row],[(23)  TOTAL GANADO SOLIDARIO MENOS BS. 25,000 (SI LA DIFERENCIA ES POSITIVA]]*0.0574</f>
        <v>57.4</v>
      </c>
      <c r="Q9" s="78">
        <f>+Tabla16[[#This Row],[(24)  TOTAL GANADO SOLIDARIO MENOS BS. 35,000 (SI LA DIFERENCIA ES POSITIVA]]*0.1148</f>
        <v>0</v>
      </c>
      <c r="R9" s="78">
        <f>+P9+O9</f>
        <v>206.9</v>
      </c>
      <c r="S9" s="67">
        <v>91.25</v>
      </c>
      <c r="T9" s="67">
        <f>+R9-S9</f>
        <v>115.65</v>
      </c>
    </row>
    <row r="10" spans="1:20" x14ac:dyDescent="0.35">
      <c r="A10" s="46">
        <v>2</v>
      </c>
      <c r="B10" s="73" t="str">
        <f>+'(paso 1) llenar Planillas'!D11</f>
        <v>CI</v>
      </c>
      <c r="C10" s="74">
        <f>+'(paso 1) llenar Planillas'!E11</f>
        <v>4560711</v>
      </c>
      <c r="D10" s="74" t="str">
        <f>+'(paso 1) llenar Planillas'!F11</f>
        <v>SC</v>
      </c>
      <c r="E10" s="74" t="str">
        <f>+'(paso 1) llenar Planillas'!H11</f>
        <v>NICOLAS VARGAS ARENAS</v>
      </c>
      <c r="F10" s="46" t="s">
        <v>27</v>
      </c>
      <c r="G10" s="46" t="s">
        <v>7</v>
      </c>
      <c r="H10" s="61">
        <v>40940</v>
      </c>
      <c r="I10" s="46">
        <v>30</v>
      </c>
      <c r="J10" s="60">
        <f>+'(paso 1) llenar Planillas'!K11</f>
        <v>38000</v>
      </c>
      <c r="K10" s="60">
        <f>IF((Tabla16[[#This Row],[(21) TOTAL GANADO SOLIDARIO (SIN CONSIDERAR TOPE DE 60 SALARIOS MÍNIMOS NACIONALES)]]-13000)&lt;0,0,Tabla16[[#This Row],[(21) TOTAL GANADO SOLIDARIO (SIN CONSIDERAR TOPE DE 60 SALARIOS MÍNIMOS NACIONALES)]]-13000)</f>
        <v>25000</v>
      </c>
      <c r="L10" s="60">
        <f>IF((Tabla16[[#This Row],[(21) TOTAL GANADO SOLIDARIO (SIN CONSIDERAR TOPE DE 60 SALARIOS MÍNIMOS NACIONALES)]]-25000)&lt;0,0,Tabla16[[#This Row],[(21) TOTAL GANADO SOLIDARIO (SIN CONSIDERAR TOPE DE 60 SALARIOS MÍNIMOS NACIONALES)]]-25000)</f>
        <v>13000</v>
      </c>
      <c r="M10" s="60">
        <f>IF((Tabla16[[#This Row],[(21) TOTAL GANADO SOLIDARIO (SIN CONSIDERAR TOPE DE 60 SALARIOS MÍNIMOS NACIONALES)]]-35000)&lt;0,0,Tabla16[[#This Row],[(21) TOTAL GANADO SOLIDARIO (SIN CONSIDERAR TOPE DE 60 SALARIOS MÍNIMOS NACIONALES)]]-35000)</f>
        <v>3000</v>
      </c>
      <c r="O10" s="78">
        <f>+Tabla16[[#This Row],[22)  TOTAL GANADO SOLIDARIO MENOS BS. 13,000 (SI LA DIFERENCIA ES POSITIVA)]]*0.0115</f>
        <v>287.5</v>
      </c>
      <c r="P10" s="78">
        <f>+Tabla16[[#This Row],[(23)  TOTAL GANADO SOLIDARIO MENOS BS. 25,000 (SI LA DIFERENCIA ES POSITIVA]]*0.0574</f>
        <v>746.2</v>
      </c>
      <c r="Q10" s="78">
        <f>+Tabla16[[#This Row],[(24)  TOTAL GANADO SOLIDARIO MENOS BS. 35,000 (SI LA DIFERENCIA ES POSITIVA]]*0.1148</f>
        <v>344.4</v>
      </c>
      <c r="R10" s="79">
        <f>+O10</f>
        <v>287.5</v>
      </c>
      <c r="S10" s="67"/>
      <c r="T10" s="67"/>
    </row>
    <row r="11" spans="1:20" x14ac:dyDescent="0.35">
      <c r="A11" s="46">
        <v>3</v>
      </c>
      <c r="B11" s="73">
        <f>+'(paso 1) llenar Planillas'!D12</f>
        <v>0</v>
      </c>
      <c r="C11" s="74">
        <f>+'(paso 1) llenar Planillas'!E12</f>
        <v>0</v>
      </c>
      <c r="D11" s="74">
        <f>+'(paso 1) llenar Planillas'!F12</f>
        <v>0</v>
      </c>
      <c r="E11" s="74">
        <f>+'(paso 1) llenar Planillas'!H12</f>
        <v>0</v>
      </c>
      <c r="F11" s="46" t="s">
        <v>27</v>
      </c>
      <c r="G11" s="46" t="s">
        <v>7</v>
      </c>
      <c r="H11" s="61">
        <v>40940</v>
      </c>
      <c r="I11" s="46">
        <v>30</v>
      </c>
      <c r="J11" s="60">
        <f>+'(paso 1) llenar Planillas'!K12</f>
        <v>0</v>
      </c>
      <c r="K11" s="60">
        <f>IF((Tabla16[[#This Row],[(21) TOTAL GANADO SOLIDARIO (SIN CONSIDERAR TOPE DE 60 SALARIOS MÍNIMOS NACIONALES)]]-13000)&lt;0,0,Tabla16[[#This Row],[(21) TOTAL GANADO SOLIDARIO (SIN CONSIDERAR TOPE DE 60 SALARIOS MÍNIMOS NACIONALES)]]-13000)</f>
        <v>0</v>
      </c>
      <c r="L11" s="60">
        <f>IF((Tabla16[[#This Row],[(21) TOTAL GANADO SOLIDARIO (SIN CONSIDERAR TOPE DE 60 SALARIOS MÍNIMOS NACIONALES)]]-25000)&lt;0,0,Tabla16[[#This Row],[(21) TOTAL GANADO SOLIDARIO (SIN CONSIDERAR TOPE DE 60 SALARIOS MÍNIMOS NACIONALES)]]-25000)</f>
        <v>0</v>
      </c>
      <c r="M11" s="60">
        <f>IF((Tabla16[[#This Row],[(21) TOTAL GANADO SOLIDARIO (SIN CONSIDERAR TOPE DE 60 SALARIOS MÍNIMOS NACIONALES)]]-35000)&lt;0,0,Tabla16[[#This Row],[(21) TOTAL GANADO SOLIDARIO (SIN CONSIDERAR TOPE DE 60 SALARIOS MÍNIMOS NACIONALES)]]-35000)</f>
        <v>0</v>
      </c>
      <c r="O11" s="78">
        <f>+Tabla16[[#This Row],[22)  TOTAL GANADO SOLIDARIO MENOS BS. 13,000 (SI LA DIFERENCIA ES POSITIVA)]]*0.0115</f>
        <v>0</v>
      </c>
      <c r="P11" s="78">
        <f>+Tabla16[[#This Row],[(23)  TOTAL GANADO SOLIDARIO MENOS BS. 25,000 (SI LA DIFERENCIA ES POSITIVA]]*0.0574</f>
        <v>0</v>
      </c>
      <c r="Q11" s="78">
        <f>+Tabla16[[#This Row],[(24)  TOTAL GANADO SOLIDARIO MENOS BS. 35,000 (SI LA DIFERENCIA ES POSITIVA]]*0.1148</f>
        <v>0</v>
      </c>
      <c r="R11" s="78">
        <f t="shared" ref="R11:R29" si="0">+O11</f>
        <v>0</v>
      </c>
      <c r="S11" s="67"/>
      <c r="T11" s="67"/>
    </row>
    <row r="12" spans="1:20" x14ac:dyDescent="0.35">
      <c r="A12" s="46">
        <v>4</v>
      </c>
      <c r="B12" s="73">
        <f>+'(paso 1) llenar Planillas'!D13</f>
        <v>0</v>
      </c>
      <c r="C12" s="74">
        <f>+'(paso 1) llenar Planillas'!E13</f>
        <v>0</v>
      </c>
      <c r="D12" s="74">
        <f>+'(paso 1) llenar Planillas'!F13</f>
        <v>0</v>
      </c>
      <c r="E12" s="74">
        <f>+'(paso 1) llenar Planillas'!H13</f>
        <v>0</v>
      </c>
      <c r="F12" s="46" t="s">
        <v>27</v>
      </c>
      <c r="G12" s="46" t="s">
        <v>7</v>
      </c>
      <c r="H12" s="61">
        <v>40940</v>
      </c>
      <c r="I12" s="46">
        <v>30</v>
      </c>
      <c r="J12" s="60">
        <f>+'(paso 1) llenar Planillas'!K13</f>
        <v>0</v>
      </c>
      <c r="K12" s="60">
        <f>IF((Tabla16[[#This Row],[(21) TOTAL GANADO SOLIDARIO (SIN CONSIDERAR TOPE DE 60 SALARIOS MÍNIMOS NACIONALES)]]-13000)&lt;0,0,Tabla16[[#This Row],[(21) TOTAL GANADO SOLIDARIO (SIN CONSIDERAR TOPE DE 60 SALARIOS MÍNIMOS NACIONALES)]]-13000)</f>
        <v>0</v>
      </c>
      <c r="L12" s="60">
        <f>IF((Tabla16[[#This Row],[(21) TOTAL GANADO SOLIDARIO (SIN CONSIDERAR TOPE DE 60 SALARIOS MÍNIMOS NACIONALES)]]-25000)&lt;0,0,Tabla16[[#This Row],[(21) TOTAL GANADO SOLIDARIO (SIN CONSIDERAR TOPE DE 60 SALARIOS MÍNIMOS NACIONALES)]]-25000)</f>
        <v>0</v>
      </c>
      <c r="M12" s="60">
        <f>IF((Tabla16[[#This Row],[(21) TOTAL GANADO SOLIDARIO (SIN CONSIDERAR TOPE DE 60 SALARIOS MÍNIMOS NACIONALES)]]-35000)&lt;0,0,Tabla16[[#This Row],[(21) TOTAL GANADO SOLIDARIO (SIN CONSIDERAR TOPE DE 60 SALARIOS MÍNIMOS NACIONALES)]]-35000)</f>
        <v>0</v>
      </c>
      <c r="O12" s="78">
        <f>+Tabla16[[#This Row],[22)  TOTAL GANADO SOLIDARIO MENOS BS. 13,000 (SI LA DIFERENCIA ES POSITIVA)]]*0.0115</f>
        <v>0</v>
      </c>
      <c r="P12" s="78">
        <f>+Tabla16[[#This Row],[(23)  TOTAL GANADO SOLIDARIO MENOS BS. 25,000 (SI LA DIFERENCIA ES POSITIVA]]*0.0574</f>
        <v>0</v>
      </c>
      <c r="Q12" s="78">
        <f>+Tabla16[[#This Row],[(24)  TOTAL GANADO SOLIDARIO MENOS BS. 35,000 (SI LA DIFERENCIA ES POSITIVA]]*0.1148</f>
        <v>0</v>
      </c>
      <c r="R12" s="79">
        <f t="shared" si="0"/>
        <v>0</v>
      </c>
      <c r="S12" s="67"/>
      <c r="T12" s="67"/>
    </row>
    <row r="13" spans="1:20" x14ac:dyDescent="0.35">
      <c r="A13" s="46">
        <v>5</v>
      </c>
      <c r="B13" s="73">
        <f>+'(paso 1) llenar Planillas'!D14</f>
        <v>0</v>
      </c>
      <c r="C13" s="74">
        <f>+'(paso 1) llenar Planillas'!E14</f>
        <v>0</v>
      </c>
      <c r="D13" s="74">
        <f>+'(paso 1) llenar Planillas'!F14</f>
        <v>0</v>
      </c>
      <c r="E13" s="74">
        <f>+'(paso 1) llenar Planillas'!H14</f>
        <v>0</v>
      </c>
      <c r="F13" s="46" t="s">
        <v>27</v>
      </c>
      <c r="G13" s="46" t="s">
        <v>7</v>
      </c>
      <c r="H13" s="61">
        <v>40940</v>
      </c>
      <c r="I13" s="46">
        <v>30</v>
      </c>
      <c r="J13" s="60">
        <f>+'(paso 1) llenar Planillas'!K14</f>
        <v>0</v>
      </c>
      <c r="K13" s="60">
        <f>IF((Tabla16[[#This Row],[(21) TOTAL GANADO SOLIDARIO (SIN CONSIDERAR TOPE DE 60 SALARIOS MÍNIMOS NACIONALES)]]-13000)&lt;0,0,Tabla16[[#This Row],[(21) TOTAL GANADO SOLIDARIO (SIN CONSIDERAR TOPE DE 60 SALARIOS MÍNIMOS NACIONALES)]]-13000)</f>
        <v>0</v>
      </c>
      <c r="L13" s="60">
        <f>IF((Tabla16[[#This Row],[(21) TOTAL GANADO SOLIDARIO (SIN CONSIDERAR TOPE DE 60 SALARIOS MÍNIMOS NACIONALES)]]-25000)&lt;0,0,Tabla16[[#This Row],[(21) TOTAL GANADO SOLIDARIO (SIN CONSIDERAR TOPE DE 60 SALARIOS MÍNIMOS NACIONALES)]]-25000)</f>
        <v>0</v>
      </c>
      <c r="M13" s="60">
        <f>IF((Tabla16[[#This Row],[(21) TOTAL GANADO SOLIDARIO (SIN CONSIDERAR TOPE DE 60 SALARIOS MÍNIMOS NACIONALES)]]-35000)&lt;0,0,Tabla16[[#This Row],[(21) TOTAL GANADO SOLIDARIO (SIN CONSIDERAR TOPE DE 60 SALARIOS MÍNIMOS NACIONALES)]]-35000)</f>
        <v>0</v>
      </c>
      <c r="O13" s="78">
        <f>+Tabla16[[#This Row],[22)  TOTAL GANADO SOLIDARIO MENOS BS. 13,000 (SI LA DIFERENCIA ES POSITIVA)]]*0.0115</f>
        <v>0</v>
      </c>
      <c r="P13" s="78">
        <f>+Tabla16[[#This Row],[(23)  TOTAL GANADO SOLIDARIO MENOS BS. 25,000 (SI LA DIFERENCIA ES POSITIVA]]*0.0574</f>
        <v>0</v>
      </c>
      <c r="Q13" s="78">
        <f>+Tabla16[[#This Row],[(24)  TOTAL GANADO SOLIDARIO MENOS BS. 35,000 (SI LA DIFERENCIA ES POSITIVA]]*0.1148</f>
        <v>0</v>
      </c>
      <c r="R13" s="78">
        <f t="shared" si="0"/>
        <v>0</v>
      </c>
      <c r="S13" s="67"/>
      <c r="T13" s="67"/>
    </row>
    <row r="14" spans="1:20" x14ac:dyDescent="0.35">
      <c r="A14" s="46">
        <v>6</v>
      </c>
      <c r="B14" s="73">
        <f>+'(paso 1) llenar Planillas'!D15</f>
        <v>0</v>
      </c>
      <c r="C14" s="74">
        <f>+'(paso 1) llenar Planillas'!E15</f>
        <v>0</v>
      </c>
      <c r="D14" s="74">
        <f>+'(paso 1) llenar Planillas'!F15</f>
        <v>0</v>
      </c>
      <c r="E14" s="74">
        <f>+'(paso 1) llenar Planillas'!H15</f>
        <v>0</v>
      </c>
      <c r="F14" s="46" t="s">
        <v>27</v>
      </c>
      <c r="G14" s="46" t="s">
        <v>7</v>
      </c>
      <c r="H14" s="61">
        <v>40940</v>
      </c>
      <c r="I14" s="46">
        <v>30</v>
      </c>
      <c r="J14" s="60">
        <f>+'(paso 1) llenar Planillas'!K15</f>
        <v>0</v>
      </c>
      <c r="K14" s="60">
        <f>IF((Tabla16[[#This Row],[(21) TOTAL GANADO SOLIDARIO (SIN CONSIDERAR TOPE DE 60 SALARIOS MÍNIMOS NACIONALES)]]-13000)&lt;0,0,Tabla16[[#This Row],[(21) TOTAL GANADO SOLIDARIO (SIN CONSIDERAR TOPE DE 60 SALARIOS MÍNIMOS NACIONALES)]]-13000)</f>
        <v>0</v>
      </c>
      <c r="L14" s="60">
        <f>IF((Tabla16[[#This Row],[(21) TOTAL GANADO SOLIDARIO (SIN CONSIDERAR TOPE DE 60 SALARIOS MÍNIMOS NACIONALES)]]-25000)&lt;0,0,Tabla16[[#This Row],[(21) TOTAL GANADO SOLIDARIO (SIN CONSIDERAR TOPE DE 60 SALARIOS MÍNIMOS NACIONALES)]]-25000)</f>
        <v>0</v>
      </c>
      <c r="M14" s="60">
        <f>IF((Tabla16[[#This Row],[(21) TOTAL GANADO SOLIDARIO (SIN CONSIDERAR TOPE DE 60 SALARIOS MÍNIMOS NACIONALES)]]-35000)&lt;0,0,Tabla16[[#This Row],[(21) TOTAL GANADO SOLIDARIO (SIN CONSIDERAR TOPE DE 60 SALARIOS MÍNIMOS NACIONALES)]]-35000)</f>
        <v>0</v>
      </c>
      <c r="O14" s="78">
        <f>+Tabla16[[#This Row],[22)  TOTAL GANADO SOLIDARIO MENOS BS. 13,000 (SI LA DIFERENCIA ES POSITIVA)]]*0.0115</f>
        <v>0</v>
      </c>
      <c r="P14" s="78">
        <f>+Tabla16[[#This Row],[(23)  TOTAL GANADO SOLIDARIO MENOS BS. 25,000 (SI LA DIFERENCIA ES POSITIVA]]*0.0574</f>
        <v>0</v>
      </c>
      <c r="Q14" s="78">
        <f>+Tabla16[[#This Row],[(24)  TOTAL GANADO SOLIDARIO MENOS BS. 35,000 (SI LA DIFERENCIA ES POSITIVA]]*0.1148</f>
        <v>0</v>
      </c>
      <c r="R14" s="79">
        <f t="shared" si="0"/>
        <v>0</v>
      </c>
    </row>
    <row r="15" spans="1:20" x14ac:dyDescent="0.35">
      <c r="A15" s="46">
        <v>7</v>
      </c>
      <c r="B15" s="73">
        <f>+'(paso 1) llenar Planillas'!D16</f>
        <v>0</v>
      </c>
      <c r="C15" s="74">
        <f>+'(paso 1) llenar Planillas'!E16</f>
        <v>0</v>
      </c>
      <c r="D15" s="74">
        <f>+'(paso 1) llenar Planillas'!F16</f>
        <v>0</v>
      </c>
      <c r="E15" s="74">
        <f>+'(paso 1) llenar Planillas'!H16</f>
        <v>0</v>
      </c>
      <c r="F15" s="46" t="s">
        <v>27</v>
      </c>
      <c r="G15" s="46" t="s">
        <v>7</v>
      </c>
      <c r="H15" s="61">
        <v>40940</v>
      </c>
      <c r="I15" s="46">
        <v>30</v>
      </c>
      <c r="J15" s="60">
        <f>+'(paso 1) llenar Planillas'!K16</f>
        <v>0</v>
      </c>
      <c r="K15" s="60">
        <f>IF((Tabla16[[#This Row],[(21) TOTAL GANADO SOLIDARIO (SIN CONSIDERAR TOPE DE 60 SALARIOS MÍNIMOS NACIONALES)]]-13000)&lt;0,0,Tabla16[[#This Row],[(21) TOTAL GANADO SOLIDARIO (SIN CONSIDERAR TOPE DE 60 SALARIOS MÍNIMOS NACIONALES)]]-13000)</f>
        <v>0</v>
      </c>
      <c r="L15" s="60">
        <f>IF((Tabla16[[#This Row],[(21) TOTAL GANADO SOLIDARIO (SIN CONSIDERAR TOPE DE 60 SALARIOS MÍNIMOS NACIONALES)]]-25000)&lt;0,0,Tabla16[[#This Row],[(21) TOTAL GANADO SOLIDARIO (SIN CONSIDERAR TOPE DE 60 SALARIOS MÍNIMOS NACIONALES)]]-25000)</f>
        <v>0</v>
      </c>
      <c r="M15" s="60">
        <f>IF((Tabla16[[#This Row],[(21) TOTAL GANADO SOLIDARIO (SIN CONSIDERAR TOPE DE 60 SALARIOS MÍNIMOS NACIONALES)]]-35000)&lt;0,0,Tabla16[[#This Row],[(21) TOTAL GANADO SOLIDARIO (SIN CONSIDERAR TOPE DE 60 SALARIOS MÍNIMOS NACIONALES)]]-35000)</f>
        <v>0</v>
      </c>
      <c r="O15" s="78">
        <f>+Tabla16[[#This Row],[22)  TOTAL GANADO SOLIDARIO MENOS BS. 13,000 (SI LA DIFERENCIA ES POSITIVA)]]*0.0115</f>
        <v>0</v>
      </c>
      <c r="P15" s="78">
        <f>+Tabla16[[#This Row],[(23)  TOTAL GANADO SOLIDARIO MENOS BS. 25,000 (SI LA DIFERENCIA ES POSITIVA]]*0.0574</f>
        <v>0</v>
      </c>
      <c r="Q15" s="78">
        <f>+Tabla16[[#This Row],[(24)  TOTAL GANADO SOLIDARIO MENOS BS. 35,000 (SI LA DIFERENCIA ES POSITIVA]]*0.1148</f>
        <v>0</v>
      </c>
      <c r="R15" s="78">
        <f t="shared" si="0"/>
        <v>0</v>
      </c>
    </row>
    <row r="16" spans="1:20" x14ac:dyDescent="0.35">
      <c r="A16" s="46">
        <v>8</v>
      </c>
      <c r="B16" s="73">
        <f>+'(paso 1) llenar Planillas'!D17</f>
        <v>0</v>
      </c>
      <c r="C16" s="74">
        <f>+'(paso 1) llenar Planillas'!E17</f>
        <v>0</v>
      </c>
      <c r="D16" s="74">
        <f>+'(paso 1) llenar Planillas'!F17</f>
        <v>0</v>
      </c>
      <c r="E16" s="74">
        <f>+'(paso 1) llenar Planillas'!H17</f>
        <v>0</v>
      </c>
      <c r="F16" s="46" t="s">
        <v>27</v>
      </c>
      <c r="G16" s="46" t="s">
        <v>7</v>
      </c>
      <c r="H16" s="61">
        <v>40945</v>
      </c>
      <c r="I16" s="46">
        <v>25</v>
      </c>
      <c r="J16" s="60">
        <f>+'(paso 1) llenar Planillas'!K17</f>
        <v>0</v>
      </c>
      <c r="K16" s="60">
        <f>IF((Tabla16[[#This Row],[(21) TOTAL GANADO SOLIDARIO (SIN CONSIDERAR TOPE DE 60 SALARIOS MÍNIMOS NACIONALES)]]-13000)&lt;0,0,Tabla16[[#This Row],[(21) TOTAL GANADO SOLIDARIO (SIN CONSIDERAR TOPE DE 60 SALARIOS MÍNIMOS NACIONALES)]]-13000)</f>
        <v>0</v>
      </c>
      <c r="L16" s="60">
        <f>IF((Tabla16[[#This Row],[(21) TOTAL GANADO SOLIDARIO (SIN CONSIDERAR TOPE DE 60 SALARIOS MÍNIMOS NACIONALES)]]-25000)&lt;0,0,Tabla16[[#This Row],[(21) TOTAL GANADO SOLIDARIO (SIN CONSIDERAR TOPE DE 60 SALARIOS MÍNIMOS NACIONALES)]]-25000)</f>
        <v>0</v>
      </c>
      <c r="M16" s="60">
        <f>IF((Tabla16[[#This Row],[(21) TOTAL GANADO SOLIDARIO (SIN CONSIDERAR TOPE DE 60 SALARIOS MÍNIMOS NACIONALES)]]-35000)&lt;0,0,Tabla16[[#This Row],[(21) TOTAL GANADO SOLIDARIO (SIN CONSIDERAR TOPE DE 60 SALARIOS MÍNIMOS NACIONALES)]]-35000)</f>
        <v>0</v>
      </c>
      <c r="O16" s="78">
        <f>+Tabla16[[#This Row],[22)  TOTAL GANADO SOLIDARIO MENOS BS. 13,000 (SI LA DIFERENCIA ES POSITIVA)]]*0.0115</f>
        <v>0</v>
      </c>
      <c r="P16" s="78">
        <f>+Tabla16[[#This Row],[(23)  TOTAL GANADO SOLIDARIO MENOS BS. 25,000 (SI LA DIFERENCIA ES POSITIVA]]*0.0574</f>
        <v>0</v>
      </c>
      <c r="Q16" s="78">
        <f>+Tabla16[[#This Row],[(24)  TOTAL GANADO SOLIDARIO MENOS BS. 35,000 (SI LA DIFERENCIA ES POSITIVA]]*0.1148</f>
        <v>0</v>
      </c>
      <c r="R16" s="79">
        <f t="shared" si="0"/>
        <v>0</v>
      </c>
    </row>
    <row r="17" spans="1:18" x14ac:dyDescent="0.35">
      <c r="A17" s="46">
        <v>9</v>
      </c>
      <c r="B17" s="73">
        <f>+'(paso 1) llenar Planillas'!D18</f>
        <v>0</v>
      </c>
      <c r="C17" s="74">
        <f>+'(paso 1) llenar Planillas'!E18</f>
        <v>0</v>
      </c>
      <c r="D17" s="74">
        <f>+'(paso 1) llenar Planillas'!F18</f>
        <v>0</v>
      </c>
      <c r="E17" s="74">
        <f>+'(paso 1) llenar Planillas'!H18</f>
        <v>0</v>
      </c>
      <c r="F17" s="46" t="s">
        <v>27</v>
      </c>
      <c r="G17" s="46" t="s">
        <v>7</v>
      </c>
      <c r="H17" s="61">
        <v>40940</v>
      </c>
      <c r="I17" s="46">
        <v>30</v>
      </c>
      <c r="J17" s="60">
        <f>+'(paso 1) llenar Planillas'!K18</f>
        <v>0</v>
      </c>
      <c r="K17" s="60">
        <f>IF((Tabla16[[#This Row],[(21) TOTAL GANADO SOLIDARIO (SIN CONSIDERAR TOPE DE 60 SALARIOS MÍNIMOS NACIONALES)]]-13000)&lt;0,0,Tabla16[[#This Row],[(21) TOTAL GANADO SOLIDARIO (SIN CONSIDERAR TOPE DE 60 SALARIOS MÍNIMOS NACIONALES)]]-13000)</f>
        <v>0</v>
      </c>
      <c r="L17" s="60">
        <f>IF((Tabla16[[#This Row],[(21) TOTAL GANADO SOLIDARIO (SIN CONSIDERAR TOPE DE 60 SALARIOS MÍNIMOS NACIONALES)]]-25000)&lt;0,0,Tabla16[[#This Row],[(21) TOTAL GANADO SOLIDARIO (SIN CONSIDERAR TOPE DE 60 SALARIOS MÍNIMOS NACIONALES)]]-25000)</f>
        <v>0</v>
      </c>
      <c r="M17" s="60">
        <f>IF((Tabla16[[#This Row],[(21) TOTAL GANADO SOLIDARIO (SIN CONSIDERAR TOPE DE 60 SALARIOS MÍNIMOS NACIONALES)]]-35000)&lt;0,0,Tabla16[[#This Row],[(21) TOTAL GANADO SOLIDARIO (SIN CONSIDERAR TOPE DE 60 SALARIOS MÍNIMOS NACIONALES)]]-35000)</f>
        <v>0</v>
      </c>
      <c r="O17" s="78">
        <f>+Tabla16[[#This Row],[22)  TOTAL GANADO SOLIDARIO MENOS BS. 13,000 (SI LA DIFERENCIA ES POSITIVA)]]*0.0115</f>
        <v>0</v>
      </c>
      <c r="P17" s="78">
        <f>+Tabla16[[#This Row],[(23)  TOTAL GANADO SOLIDARIO MENOS BS. 25,000 (SI LA DIFERENCIA ES POSITIVA]]*0.0574</f>
        <v>0</v>
      </c>
      <c r="Q17" s="78">
        <f>+Tabla16[[#This Row],[(24)  TOTAL GANADO SOLIDARIO MENOS BS. 35,000 (SI LA DIFERENCIA ES POSITIVA]]*0.1148</f>
        <v>0</v>
      </c>
      <c r="R17" s="78">
        <f t="shared" si="0"/>
        <v>0</v>
      </c>
    </row>
    <row r="18" spans="1:18" x14ac:dyDescent="0.35">
      <c r="A18" s="46">
        <v>10</v>
      </c>
      <c r="B18" s="73">
        <f>+'(paso 1) llenar Planillas'!D19</f>
        <v>0</v>
      </c>
      <c r="C18" s="74">
        <f>+'(paso 1) llenar Planillas'!E19</f>
        <v>0</v>
      </c>
      <c r="D18" s="74">
        <f>+'(paso 1) llenar Planillas'!F19</f>
        <v>0</v>
      </c>
      <c r="E18" s="74">
        <f>+'(paso 1) llenar Planillas'!H19</f>
        <v>0</v>
      </c>
      <c r="F18" s="46" t="s">
        <v>27</v>
      </c>
      <c r="G18" s="46" t="s">
        <v>7</v>
      </c>
      <c r="H18" s="61">
        <v>40940</v>
      </c>
      <c r="I18" s="46">
        <v>30</v>
      </c>
      <c r="J18" s="60">
        <f>+'(paso 1) llenar Planillas'!K19</f>
        <v>0</v>
      </c>
      <c r="K18" s="60">
        <f>IF((Tabla16[[#This Row],[(21) TOTAL GANADO SOLIDARIO (SIN CONSIDERAR TOPE DE 60 SALARIOS MÍNIMOS NACIONALES)]]-13000)&lt;0,0,Tabla16[[#This Row],[(21) TOTAL GANADO SOLIDARIO (SIN CONSIDERAR TOPE DE 60 SALARIOS MÍNIMOS NACIONALES)]]-13000)</f>
        <v>0</v>
      </c>
      <c r="L18" s="60">
        <f>IF((Tabla16[[#This Row],[(21) TOTAL GANADO SOLIDARIO (SIN CONSIDERAR TOPE DE 60 SALARIOS MÍNIMOS NACIONALES)]]-25000)&lt;0,0,Tabla16[[#This Row],[(21) TOTAL GANADO SOLIDARIO (SIN CONSIDERAR TOPE DE 60 SALARIOS MÍNIMOS NACIONALES)]]-25000)</f>
        <v>0</v>
      </c>
      <c r="M18" s="60">
        <f>IF((Tabla16[[#This Row],[(21) TOTAL GANADO SOLIDARIO (SIN CONSIDERAR TOPE DE 60 SALARIOS MÍNIMOS NACIONALES)]]-35000)&lt;0,0,Tabla16[[#This Row],[(21) TOTAL GANADO SOLIDARIO (SIN CONSIDERAR TOPE DE 60 SALARIOS MÍNIMOS NACIONALES)]]-35000)</f>
        <v>0</v>
      </c>
      <c r="O18" s="78">
        <f>+Tabla16[[#This Row],[22)  TOTAL GANADO SOLIDARIO MENOS BS. 13,000 (SI LA DIFERENCIA ES POSITIVA)]]*0.0115</f>
        <v>0</v>
      </c>
      <c r="P18" s="78">
        <f>+Tabla16[[#This Row],[(23)  TOTAL GANADO SOLIDARIO MENOS BS. 25,000 (SI LA DIFERENCIA ES POSITIVA]]*0.0574</f>
        <v>0</v>
      </c>
      <c r="Q18" s="78">
        <f>+Tabla16[[#This Row],[(24)  TOTAL GANADO SOLIDARIO MENOS BS. 35,000 (SI LA DIFERENCIA ES POSITIVA]]*0.1148</f>
        <v>0</v>
      </c>
      <c r="R18" s="79">
        <f t="shared" si="0"/>
        <v>0</v>
      </c>
    </row>
    <row r="19" spans="1:18" x14ac:dyDescent="0.35">
      <c r="A19" s="46">
        <v>11</v>
      </c>
      <c r="B19" s="73">
        <f>+'(paso 1) llenar Planillas'!D20</f>
        <v>0</v>
      </c>
      <c r="C19" s="74">
        <f>+'(paso 1) llenar Planillas'!E20</f>
        <v>0</v>
      </c>
      <c r="D19" s="74">
        <f>+'(paso 1) llenar Planillas'!F20</f>
        <v>0</v>
      </c>
      <c r="E19" s="74">
        <f>+'(paso 1) llenar Planillas'!H20</f>
        <v>0</v>
      </c>
      <c r="F19" s="46" t="s">
        <v>27</v>
      </c>
      <c r="G19" s="46" t="s">
        <v>7</v>
      </c>
      <c r="H19" s="61">
        <v>40940</v>
      </c>
      <c r="I19" s="46">
        <v>30</v>
      </c>
      <c r="J19" s="60">
        <f>+'(paso 1) llenar Planillas'!K20</f>
        <v>0</v>
      </c>
      <c r="K19" s="60">
        <f>IF((Tabla16[[#This Row],[(21) TOTAL GANADO SOLIDARIO (SIN CONSIDERAR TOPE DE 60 SALARIOS MÍNIMOS NACIONALES)]]-13000)&lt;0,0,Tabla16[[#This Row],[(21) TOTAL GANADO SOLIDARIO (SIN CONSIDERAR TOPE DE 60 SALARIOS MÍNIMOS NACIONALES)]]-13000)</f>
        <v>0</v>
      </c>
      <c r="L19" s="60">
        <f>IF((Tabla16[[#This Row],[(21) TOTAL GANADO SOLIDARIO (SIN CONSIDERAR TOPE DE 60 SALARIOS MÍNIMOS NACIONALES)]]-25000)&lt;0,0,Tabla16[[#This Row],[(21) TOTAL GANADO SOLIDARIO (SIN CONSIDERAR TOPE DE 60 SALARIOS MÍNIMOS NACIONALES)]]-25000)</f>
        <v>0</v>
      </c>
      <c r="M19" s="60">
        <f>IF((Tabla16[[#This Row],[(21) TOTAL GANADO SOLIDARIO (SIN CONSIDERAR TOPE DE 60 SALARIOS MÍNIMOS NACIONALES)]]-35000)&lt;0,0,Tabla16[[#This Row],[(21) TOTAL GANADO SOLIDARIO (SIN CONSIDERAR TOPE DE 60 SALARIOS MÍNIMOS NACIONALES)]]-35000)</f>
        <v>0</v>
      </c>
      <c r="O19" s="78">
        <f>+Tabla16[[#This Row],[22)  TOTAL GANADO SOLIDARIO MENOS BS. 13,000 (SI LA DIFERENCIA ES POSITIVA)]]*0.0115</f>
        <v>0</v>
      </c>
      <c r="P19" s="78">
        <f>+Tabla16[[#This Row],[(23)  TOTAL GANADO SOLIDARIO MENOS BS. 25,000 (SI LA DIFERENCIA ES POSITIVA]]*0.0574</f>
        <v>0</v>
      </c>
      <c r="Q19" s="78">
        <f>+Tabla16[[#This Row],[(24)  TOTAL GANADO SOLIDARIO MENOS BS. 35,000 (SI LA DIFERENCIA ES POSITIVA]]*0.1148</f>
        <v>0</v>
      </c>
      <c r="R19" s="78">
        <f t="shared" si="0"/>
        <v>0</v>
      </c>
    </row>
    <row r="20" spans="1:18" x14ac:dyDescent="0.35">
      <c r="A20" s="46">
        <v>12</v>
      </c>
      <c r="B20" s="73">
        <f>+'(paso 1) llenar Planillas'!D21</f>
        <v>0</v>
      </c>
      <c r="C20" s="74">
        <f>+'(paso 1) llenar Planillas'!E21</f>
        <v>0</v>
      </c>
      <c r="D20" s="74">
        <f>+'(paso 1) llenar Planillas'!F21</f>
        <v>0</v>
      </c>
      <c r="E20" s="74">
        <f>+'(paso 1) llenar Planillas'!H21</f>
        <v>0</v>
      </c>
      <c r="F20" s="46" t="s">
        <v>27</v>
      </c>
      <c r="G20" s="46" t="s">
        <v>7</v>
      </c>
      <c r="H20" s="61">
        <v>40940</v>
      </c>
      <c r="I20" s="46">
        <v>30</v>
      </c>
      <c r="J20" s="60">
        <f>+'(paso 1) llenar Planillas'!K21</f>
        <v>0</v>
      </c>
      <c r="K20" s="60">
        <f>IF((Tabla16[[#This Row],[(21) TOTAL GANADO SOLIDARIO (SIN CONSIDERAR TOPE DE 60 SALARIOS MÍNIMOS NACIONALES)]]-13000)&lt;0,0,Tabla16[[#This Row],[(21) TOTAL GANADO SOLIDARIO (SIN CONSIDERAR TOPE DE 60 SALARIOS MÍNIMOS NACIONALES)]]-13000)</f>
        <v>0</v>
      </c>
      <c r="L20" s="60">
        <f>IF((Tabla16[[#This Row],[(21) TOTAL GANADO SOLIDARIO (SIN CONSIDERAR TOPE DE 60 SALARIOS MÍNIMOS NACIONALES)]]-25000)&lt;0,0,Tabla16[[#This Row],[(21) TOTAL GANADO SOLIDARIO (SIN CONSIDERAR TOPE DE 60 SALARIOS MÍNIMOS NACIONALES)]]-25000)</f>
        <v>0</v>
      </c>
      <c r="M20" s="60">
        <f>IF((Tabla16[[#This Row],[(21) TOTAL GANADO SOLIDARIO (SIN CONSIDERAR TOPE DE 60 SALARIOS MÍNIMOS NACIONALES)]]-35000)&lt;0,0,Tabla16[[#This Row],[(21) TOTAL GANADO SOLIDARIO (SIN CONSIDERAR TOPE DE 60 SALARIOS MÍNIMOS NACIONALES)]]-35000)</f>
        <v>0</v>
      </c>
      <c r="O20" s="78">
        <f>+Tabla16[[#This Row],[22)  TOTAL GANADO SOLIDARIO MENOS BS. 13,000 (SI LA DIFERENCIA ES POSITIVA)]]*0.0115</f>
        <v>0</v>
      </c>
      <c r="P20" s="78">
        <f>+Tabla16[[#This Row],[(23)  TOTAL GANADO SOLIDARIO MENOS BS. 25,000 (SI LA DIFERENCIA ES POSITIVA]]*0.0574</f>
        <v>0</v>
      </c>
      <c r="Q20" s="78">
        <f>+Tabla16[[#This Row],[(24)  TOTAL GANADO SOLIDARIO MENOS BS. 35,000 (SI LA DIFERENCIA ES POSITIVA]]*0.1148</f>
        <v>0</v>
      </c>
      <c r="R20" s="79">
        <f t="shared" si="0"/>
        <v>0</v>
      </c>
    </row>
    <row r="21" spans="1:18" x14ac:dyDescent="0.35">
      <c r="A21" s="46">
        <v>13</v>
      </c>
      <c r="B21" s="73">
        <f>+'(paso 1) llenar Planillas'!D22</f>
        <v>0</v>
      </c>
      <c r="C21" s="74">
        <f>+'(paso 1) llenar Planillas'!E22</f>
        <v>0</v>
      </c>
      <c r="D21" s="74">
        <f>+'(paso 1) llenar Planillas'!F22</f>
        <v>0</v>
      </c>
      <c r="E21" s="74">
        <f>+'(paso 1) llenar Planillas'!H22</f>
        <v>0</v>
      </c>
      <c r="F21" s="46" t="s">
        <v>27</v>
      </c>
      <c r="G21" s="46" t="s">
        <v>7</v>
      </c>
      <c r="H21" s="61">
        <v>40940</v>
      </c>
      <c r="I21" s="46">
        <v>30</v>
      </c>
      <c r="J21" s="60">
        <f>+'(paso 1) llenar Planillas'!K22</f>
        <v>0</v>
      </c>
      <c r="K21" s="60">
        <f>IF((Tabla16[[#This Row],[(21) TOTAL GANADO SOLIDARIO (SIN CONSIDERAR TOPE DE 60 SALARIOS MÍNIMOS NACIONALES)]]-13000)&lt;0,0,Tabla16[[#This Row],[(21) TOTAL GANADO SOLIDARIO (SIN CONSIDERAR TOPE DE 60 SALARIOS MÍNIMOS NACIONALES)]]-13000)</f>
        <v>0</v>
      </c>
      <c r="L21" s="60">
        <f>IF((Tabla16[[#This Row],[(21) TOTAL GANADO SOLIDARIO (SIN CONSIDERAR TOPE DE 60 SALARIOS MÍNIMOS NACIONALES)]]-25000)&lt;0,0,Tabla16[[#This Row],[(21) TOTAL GANADO SOLIDARIO (SIN CONSIDERAR TOPE DE 60 SALARIOS MÍNIMOS NACIONALES)]]-25000)</f>
        <v>0</v>
      </c>
      <c r="M21" s="60">
        <f>IF((Tabla16[[#This Row],[(21) TOTAL GANADO SOLIDARIO (SIN CONSIDERAR TOPE DE 60 SALARIOS MÍNIMOS NACIONALES)]]-35000)&lt;0,0,Tabla16[[#This Row],[(21) TOTAL GANADO SOLIDARIO (SIN CONSIDERAR TOPE DE 60 SALARIOS MÍNIMOS NACIONALES)]]-35000)</f>
        <v>0</v>
      </c>
      <c r="O21" s="78">
        <f>+Tabla16[[#This Row],[22)  TOTAL GANADO SOLIDARIO MENOS BS. 13,000 (SI LA DIFERENCIA ES POSITIVA)]]*0.0115</f>
        <v>0</v>
      </c>
      <c r="P21" s="78">
        <f>+Tabla16[[#This Row],[(23)  TOTAL GANADO SOLIDARIO MENOS BS. 25,000 (SI LA DIFERENCIA ES POSITIVA]]*0.0574</f>
        <v>0</v>
      </c>
      <c r="Q21" s="78">
        <f>+Tabla16[[#This Row],[(24)  TOTAL GANADO SOLIDARIO MENOS BS. 35,000 (SI LA DIFERENCIA ES POSITIVA]]*0.1148</f>
        <v>0</v>
      </c>
      <c r="R21" s="78">
        <f t="shared" si="0"/>
        <v>0</v>
      </c>
    </row>
    <row r="22" spans="1:18" x14ac:dyDescent="0.35">
      <c r="A22" s="46">
        <v>14</v>
      </c>
      <c r="B22" s="73">
        <f>+'(paso 1) llenar Planillas'!D23</f>
        <v>0</v>
      </c>
      <c r="C22" s="74">
        <f>+'(paso 1) llenar Planillas'!E23</f>
        <v>0</v>
      </c>
      <c r="D22" s="74">
        <f>+'(paso 1) llenar Planillas'!F23</f>
        <v>0</v>
      </c>
      <c r="E22" s="74">
        <f>+'(paso 1) llenar Planillas'!H23</f>
        <v>0</v>
      </c>
      <c r="F22" s="46" t="s">
        <v>27</v>
      </c>
      <c r="G22" s="46" t="s">
        <v>7</v>
      </c>
      <c r="H22" s="61">
        <v>40940</v>
      </c>
      <c r="I22" s="46">
        <v>30</v>
      </c>
      <c r="J22" s="60">
        <f>+'(paso 1) llenar Planillas'!K23</f>
        <v>0</v>
      </c>
      <c r="K22" s="60">
        <f>IF((Tabla16[[#This Row],[(21) TOTAL GANADO SOLIDARIO (SIN CONSIDERAR TOPE DE 60 SALARIOS MÍNIMOS NACIONALES)]]-13000)&lt;0,0,Tabla16[[#This Row],[(21) TOTAL GANADO SOLIDARIO (SIN CONSIDERAR TOPE DE 60 SALARIOS MÍNIMOS NACIONALES)]]-13000)</f>
        <v>0</v>
      </c>
      <c r="L22" s="60">
        <f>IF((Tabla16[[#This Row],[(21) TOTAL GANADO SOLIDARIO (SIN CONSIDERAR TOPE DE 60 SALARIOS MÍNIMOS NACIONALES)]]-25000)&lt;0,0,Tabla16[[#This Row],[(21) TOTAL GANADO SOLIDARIO (SIN CONSIDERAR TOPE DE 60 SALARIOS MÍNIMOS NACIONALES)]]-25000)</f>
        <v>0</v>
      </c>
      <c r="M22" s="60">
        <f>IF((Tabla16[[#This Row],[(21) TOTAL GANADO SOLIDARIO (SIN CONSIDERAR TOPE DE 60 SALARIOS MÍNIMOS NACIONALES)]]-35000)&lt;0,0,Tabla16[[#This Row],[(21) TOTAL GANADO SOLIDARIO (SIN CONSIDERAR TOPE DE 60 SALARIOS MÍNIMOS NACIONALES)]]-35000)</f>
        <v>0</v>
      </c>
      <c r="O22" s="78">
        <f>+Tabla16[[#This Row],[22)  TOTAL GANADO SOLIDARIO MENOS BS. 13,000 (SI LA DIFERENCIA ES POSITIVA)]]*0.0115</f>
        <v>0</v>
      </c>
      <c r="P22" s="78">
        <f>+Tabla16[[#This Row],[(23)  TOTAL GANADO SOLIDARIO MENOS BS. 25,000 (SI LA DIFERENCIA ES POSITIVA]]*0.0574</f>
        <v>0</v>
      </c>
      <c r="Q22" s="78">
        <f>+Tabla16[[#This Row],[(24)  TOTAL GANADO SOLIDARIO MENOS BS. 35,000 (SI LA DIFERENCIA ES POSITIVA]]*0.1148</f>
        <v>0</v>
      </c>
      <c r="R22" s="79">
        <f t="shared" si="0"/>
        <v>0</v>
      </c>
    </row>
    <row r="23" spans="1:18" x14ac:dyDescent="0.35">
      <c r="A23" s="46">
        <v>15</v>
      </c>
      <c r="B23" s="73">
        <f>+'(paso 1) llenar Planillas'!D24</f>
        <v>0</v>
      </c>
      <c r="C23" s="74">
        <f>+'(paso 1) llenar Planillas'!E24</f>
        <v>0</v>
      </c>
      <c r="D23" s="74">
        <f>+'(paso 1) llenar Planillas'!F24</f>
        <v>0</v>
      </c>
      <c r="E23" s="74">
        <f>+'(paso 1) llenar Planillas'!H24</f>
        <v>0</v>
      </c>
      <c r="F23" s="46" t="s">
        <v>27</v>
      </c>
      <c r="G23" s="46" t="s">
        <v>7</v>
      </c>
      <c r="H23" s="61">
        <v>40940</v>
      </c>
      <c r="I23" s="46">
        <v>30</v>
      </c>
      <c r="J23" s="60">
        <f>+'(paso 1) llenar Planillas'!K24</f>
        <v>0</v>
      </c>
      <c r="K23" s="60">
        <f>IF((Tabla16[[#This Row],[(21) TOTAL GANADO SOLIDARIO (SIN CONSIDERAR TOPE DE 60 SALARIOS MÍNIMOS NACIONALES)]]-13000)&lt;0,0,Tabla16[[#This Row],[(21) TOTAL GANADO SOLIDARIO (SIN CONSIDERAR TOPE DE 60 SALARIOS MÍNIMOS NACIONALES)]]-13000)</f>
        <v>0</v>
      </c>
      <c r="L23" s="60">
        <f>IF((Tabla16[[#This Row],[(21) TOTAL GANADO SOLIDARIO (SIN CONSIDERAR TOPE DE 60 SALARIOS MÍNIMOS NACIONALES)]]-25000)&lt;0,0,Tabla16[[#This Row],[(21) TOTAL GANADO SOLIDARIO (SIN CONSIDERAR TOPE DE 60 SALARIOS MÍNIMOS NACIONALES)]]-25000)</f>
        <v>0</v>
      </c>
      <c r="M23" s="60">
        <f>IF((Tabla16[[#This Row],[(21) TOTAL GANADO SOLIDARIO (SIN CONSIDERAR TOPE DE 60 SALARIOS MÍNIMOS NACIONALES)]]-35000)&lt;0,0,Tabla16[[#This Row],[(21) TOTAL GANADO SOLIDARIO (SIN CONSIDERAR TOPE DE 60 SALARIOS MÍNIMOS NACIONALES)]]-35000)</f>
        <v>0</v>
      </c>
      <c r="O23" s="78">
        <f>+Tabla16[[#This Row],[22)  TOTAL GANADO SOLIDARIO MENOS BS. 13,000 (SI LA DIFERENCIA ES POSITIVA)]]*0.0115</f>
        <v>0</v>
      </c>
      <c r="P23" s="78">
        <f>+Tabla16[[#This Row],[(23)  TOTAL GANADO SOLIDARIO MENOS BS. 25,000 (SI LA DIFERENCIA ES POSITIVA]]*0.0574</f>
        <v>0</v>
      </c>
      <c r="Q23" s="78">
        <f>+Tabla16[[#This Row],[(24)  TOTAL GANADO SOLIDARIO MENOS BS. 35,000 (SI LA DIFERENCIA ES POSITIVA]]*0.1148</f>
        <v>0</v>
      </c>
      <c r="R23" s="78">
        <f t="shared" si="0"/>
        <v>0</v>
      </c>
    </row>
    <row r="24" spans="1:18" x14ac:dyDescent="0.35">
      <c r="A24" s="46">
        <v>16</v>
      </c>
      <c r="B24" s="73">
        <f>+'(paso 1) llenar Planillas'!D25</f>
        <v>0</v>
      </c>
      <c r="C24" s="74">
        <f>+'(paso 1) llenar Planillas'!E25</f>
        <v>0</v>
      </c>
      <c r="D24" s="74">
        <f>+'(paso 1) llenar Planillas'!F25</f>
        <v>0</v>
      </c>
      <c r="E24" s="74">
        <f>+'(paso 1) llenar Planillas'!H25</f>
        <v>0</v>
      </c>
      <c r="F24" s="46" t="s">
        <v>27</v>
      </c>
      <c r="G24" s="46" t="s">
        <v>7</v>
      </c>
      <c r="H24" s="61">
        <v>40940</v>
      </c>
      <c r="I24" s="46">
        <v>30</v>
      </c>
      <c r="J24" s="60">
        <f>+'(paso 1) llenar Planillas'!K25</f>
        <v>0</v>
      </c>
      <c r="K24" s="60">
        <f>IF((Tabla16[[#This Row],[(21) TOTAL GANADO SOLIDARIO (SIN CONSIDERAR TOPE DE 60 SALARIOS MÍNIMOS NACIONALES)]]-13000)&lt;0,0,Tabla16[[#This Row],[(21) TOTAL GANADO SOLIDARIO (SIN CONSIDERAR TOPE DE 60 SALARIOS MÍNIMOS NACIONALES)]]-13000)</f>
        <v>0</v>
      </c>
      <c r="L24" s="60">
        <f>IF((Tabla16[[#This Row],[(21) TOTAL GANADO SOLIDARIO (SIN CONSIDERAR TOPE DE 60 SALARIOS MÍNIMOS NACIONALES)]]-25000)&lt;0,0,Tabla16[[#This Row],[(21) TOTAL GANADO SOLIDARIO (SIN CONSIDERAR TOPE DE 60 SALARIOS MÍNIMOS NACIONALES)]]-25000)</f>
        <v>0</v>
      </c>
      <c r="M24" s="60">
        <f>IF((Tabla16[[#This Row],[(21) TOTAL GANADO SOLIDARIO (SIN CONSIDERAR TOPE DE 60 SALARIOS MÍNIMOS NACIONALES)]]-35000)&lt;0,0,Tabla16[[#This Row],[(21) TOTAL GANADO SOLIDARIO (SIN CONSIDERAR TOPE DE 60 SALARIOS MÍNIMOS NACIONALES)]]-35000)</f>
        <v>0</v>
      </c>
      <c r="O24" s="78">
        <f>+Tabla16[[#This Row],[22)  TOTAL GANADO SOLIDARIO MENOS BS. 13,000 (SI LA DIFERENCIA ES POSITIVA)]]*0.0115</f>
        <v>0</v>
      </c>
      <c r="P24" s="78">
        <f>+Tabla16[[#This Row],[(23)  TOTAL GANADO SOLIDARIO MENOS BS. 25,000 (SI LA DIFERENCIA ES POSITIVA]]*0.0574</f>
        <v>0</v>
      </c>
      <c r="Q24" s="78">
        <f>+Tabla16[[#This Row],[(24)  TOTAL GANADO SOLIDARIO MENOS BS. 35,000 (SI LA DIFERENCIA ES POSITIVA]]*0.1148</f>
        <v>0</v>
      </c>
      <c r="R24" s="79">
        <f t="shared" si="0"/>
        <v>0</v>
      </c>
    </row>
    <row r="25" spans="1:18" x14ac:dyDescent="0.35">
      <c r="A25" s="46">
        <v>17</v>
      </c>
      <c r="B25" s="73">
        <f>+'(paso 1) llenar Planillas'!D26</f>
        <v>0</v>
      </c>
      <c r="C25" s="74">
        <f>+'(paso 1) llenar Planillas'!E26</f>
        <v>0</v>
      </c>
      <c r="D25" s="74">
        <f>+'(paso 1) llenar Planillas'!F26</f>
        <v>0</v>
      </c>
      <c r="E25" s="74">
        <f>+'(paso 1) llenar Planillas'!H26</f>
        <v>0</v>
      </c>
      <c r="F25" s="46" t="s">
        <v>27</v>
      </c>
      <c r="G25" s="46" t="s">
        <v>7</v>
      </c>
      <c r="H25" s="61">
        <v>40945</v>
      </c>
      <c r="I25" s="46">
        <v>25</v>
      </c>
      <c r="J25" s="60">
        <f>+'(paso 1) llenar Planillas'!K26</f>
        <v>0</v>
      </c>
      <c r="K25" s="60">
        <f>IF((Tabla16[[#This Row],[(21) TOTAL GANADO SOLIDARIO (SIN CONSIDERAR TOPE DE 60 SALARIOS MÍNIMOS NACIONALES)]]-13000)&lt;0,0,Tabla16[[#This Row],[(21) TOTAL GANADO SOLIDARIO (SIN CONSIDERAR TOPE DE 60 SALARIOS MÍNIMOS NACIONALES)]]-13000)</f>
        <v>0</v>
      </c>
      <c r="L25" s="60">
        <f>IF((Tabla16[[#This Row],[(21) TOTAL GANADO SOLIDARIO (SIN CONSIDERAR TOPE DE 60 SALARIOS MÍNIMOS NACIONALES)]]-25000)&lt;0,0,Tabla16[[#This Row],[(21) TOTAL GANADO SOLIDARIO (SIN CONSIDERAR TOPE DE 60 SALARIOS MÍNIMOS NACIONALES)]]-25000)</f>
        <v>0</v>
      </c>
      <c r="M25" s="60">
        <f>IF((Tabla16[[#This Row],[(21) TOTAL GANADO SOLIDARIO (SIN CONSIDERAR TOPE DE 60 SALARIOS MÍNIMOS NACIONALES)]]-35000)&lt;0,0,Tabla16[[#This Row],[(21) TOTAL GANADO SOLIDARIO (SIN CONSIDERAR TOPE DE 60 SALARIOS MÍNIMOS NACIONALES)]]-35000)</f>
        <v>0</v>
      </c>
      <c r="O25" s="78">
        <f>+Tabla16[[#This Row],[22)  TOTAL GANADO SOLIDARIO MENOS BS. 13,000 (SI LA DIFERENCIA ES POSITIVA)]]*0.0115</f>
        <v>0</v>
      </c>
      <c r="P25" s="78">
        <f>+Tabla16[[#This Row],[(23)  TOTAL GANADO SOLIDARIO MENOS BS. 25,000 (SI LA DIFERENCIA ES POSITIVA]]*0.0574</f>
        <v>0</v>
      </c>
      <c r="Q25" s="78">
        <f>+Tabla16[[#This Row],[(24)  TOTAL GANADO SOLIDARIO MENOS BS. 35,000 (SI LA DIFERENCIA ES POSITIVA]]*0.1148</f>
        <v>0</v>
      </c>
      <c r="R25" s="78">
        <f t="shared" si="0"/>
        <v>0</v>
      </c>
    </row>
    <row r="26" spans="1:18" x14ac:dyDescent="0.35">
      <c r="A26" s="46">
        <v>18</v>
      </c>
      <c r="B26" s="73">
        <f>+'(paso 1) llenar Planillas'!D27</f>
        <v>0</v>
      </c>
      <c r="C26" s="74">
        <f>+'(paso 1) llenar Planillas'!E27</f>
        <v>0</v>
      </c>
      <c r="D26" s="74">
        <f>+'(paso 1) llenar Planillas'!F27</f>
        <v>0</v>
      </c>
      <c r="E26" s="74">
        <f>+'(paso 1) llenar Planillas'!H27</f>
        <v>0</v>
      </c>
      <c r="F26" s="46" t="s">
        <v>27</v>
      </c>
      <c r="G26" s="46" t="s">
        <v>7</v>
      </c>
      <c r="H26" s="61">
        <v>40940</v>
      </c>
      <c r="I26" s="46">
        <v>30</v>
      </c>
      <c r="J26" s="60">
        <f>+'(paso 1) llenar Planillas'!K27</f>
        <v>0</v>
      </c>
      <c r="K26" s="60">
        <f>IF((Tabla16[[#This Row],[(21) TOTAL GANADO SOLIDARIO (SIN CONSIDERAR TOPE DE 60 SALARIOS MÍNIMOS NACIONALES)]]-13000)&lt;0,0,Tabla16[[#This Row],[(21) TOTAL GANADO SOLIDARIO (SIN CONSIDERAR TOPE DE 60 SALARIOS MÍNIMOS NACIONALES)]]-13000)</f>
        <v>0</v>
      </c>
      <c r="L26" s="60">
        <f>IF((Tabla16[[#This Row],[(21) TOTAL GANADO SOLIDARIO (SIN CONSIDERAR TOPE DE 60 SALARIOS MÍNIMOS NACIONALES)]]-25000)&lt;0,0,Tabla16[[#This Row],[(21) TOTAL GANADO SOLIDARIO (SIN CONSIDERAR TOPE DE 60 SALARIOS MÍNIMOS NACIONALES)]]-25000)</f>
        <v>0</v>
      </c>
      <c r="M26" s="60">
        <f>IF((Tabla16[[#This Row],[(21) TOTAL GANADO SOLIDARIO (SIN CONSIDERAR TOPE DE 60 SALARIOS MÍNIMOS NACIONALES)]]-35000)&lt;0,0,Tabla16[[#This Row],[(21) TOTAL GANADO SOLIDARIO (SIN CONSIDERAR TOPE DE 60 SALARIOS MÍNIMOS NACIONALES)]]-35000)</f>
        <v>0</v>
      </c>
      <c r="O26" s="78">
        <f>+Tabla16[[#This Row],[22)  TOTAL GANADO SOLIDARIO MENOS BS. 13,000 (SI LA DIFERENCIA ES POSITIVA)]]*0.0115</f>
        <v>0</v>
      </c>
      <c r="P26" s="78">
        <f>+Tabla16[[#This Row],[(23)  TOTAL GANADO SOLIDARIO MENOS BS. 25,000 (SI LA DIFERENCIA ES POSITIVA]]*0.0574</f>
        <v>0</v>
      </c>
      <c r="Q26" s="78">
        <f>+Tabla16[[#This Row],[(24)  TOTAL GANADO SOLIDARIO MENOS BS. 35,000 (SI LA DIFERENCIA ES POSITIVA]]*0.1148</f>
        <v>0</v>
      </c>
      <c r="R26" s="79">
        <f t="shared" si="0"/>
        <v>0</v>
      </c>
    </row>
    <row r="27" spans="1:18" x14ac:dyDescent="0.35">
      <c r="A27" s="46">
        <v>19</v>
      </c>
      <c r="B27" s="73">
        <f>+'(paso 1) llenar Planillas'!D28</f>
        <v>0</v>
      </c>
      <c r="C27" s="74">
        <f>+'(paso 1) llenar Planillas'!E28</f>
        <v>0</v>
      </c>
      <c r="D27" s="74">
        <f>+'(paso 1) llenar Planillas'!F28</f>
        <v>0</v>
      </c>
      <c r="E27" s="74">
        <f>+'(paso 1) llenar Planillas'!H28</f>
        <v>0</v>
      </c>
      <c r="F27" s="46" t="s">
        <v>27</v>
      </c>
      <c r="G27" s="46" t="s">
        <v>7</v>
      </c>
      <c r="H27" s="61">
        <v>40940</v>
      </c>
      <c r="I27" s="46">
        <v>18</v>
      </c>
      <c r="J27" s="60">
        <f>+'(paso 1) llenar Planillas'!K28</f>
        <v>0</v>
      </c>
      <c r="K27" s="60">
        <f>IF((Tabla16[[#This Row],[(21) TOTAL GANADO SOLIDARIO (SIN CONSIDERAR TOPE DE 60 SALARIOS MÍNIMOS NACIONALES)]]-13000)&lt;0,0,Tabla16[[#This Row],[(21) TOTAL GANADO SOLIDARIO (SIN CONSIDERAR TOPE DE 60 SALARIOS MÍNIMOS NACIONALES)]]-13000)</f>
        <v>0</v>
      </c>
      <c r="L27" s="60">
        <f>IF((Tabla16[[#This Row],[(21) TOTAL GANADO SOLIDARIO (SIN CONSIDERAR TOPE DE 60 SALARIOS MÍNIMOS NACIONALES)]]-25000)&lt;0,0,Tabla16[[#This Row],[(21) TOTAL GANADO SOLIDARIO (SIN CONSIDERAR TOPE DE 60 SALARIOS MÍNIMOS NACIONALES)]]-25000)</f>
        <v>0</v>
      </c>
      <c r="M27" s="60">
        <f>IF((Tabla16[[#This Row],[(21) TOTAL GANADO SOLIDARIO (SIN CONSIDERAR TOPE DE 60 SALARIOS MÍNIMOS NACIONALES)]]-35000)&lt;0,0,Tabla16[[#This Row],[(21) TOTAL GANADO SOLIDARIO (SIN CONSIDERAR TOPE DE 60 SALARIOS MÍNIMOS NACIONALES)]]-35000)</f>
        <v>0</v>
      </c>
      <c r="O27" s="78">
        <f>+Tabla16[[#This Row],[22)  TOTAL GANADO SOLIDARIO MENOS BS. 13,000 (SI LA DIFERENCIA ES POSITIVA)]]*0.0115</f>
        <v>0</v>
      </c>
      <c r="P27" s="78">
        <f>+Tabla16[[#This Row],[(23)  TOTAL GANADO SOLIDARIO MENOS BS. 25,000 (SI LA DIFERENCIA ES POSITIVA]]*0.0574</f>
        <v>0</v>
      </c>
      <c r="Q27" s="78">
        <f>+Tabla16[[#This Row],[(24)  TOTAL GANADO SOLIDARIO MENOS BS. 35,000 (SI LA DIFERENCIA ES POSITIVA]]*0.1148</f>
        <v>0</v>
      </c>
      <c r="R27" s="78">
        <f t="shared" si="0"/>
        <v>0</v>
      </c>
    </row>
    <row r="28" spans="1:18" x14ac:dyDescent="0.35">
      <c r="A28" s="46">
        <v>20</v>
      </c>
      <c r="B28" s="73">
        <f>+'(paso 1) llenar Planillas'!D29</f>
        <v>0</v>
      </c>
      <c r="C28" s="74">
        <f>+'(paso 1) llenar Planillas'!E29</f>
        <v>0</v>
      </c>
      <c r="D28" s="74">
        <f>+'(paso 1) llenar Planillas'!F29</f>
        <v>0</v>
      </c>
      <c r="E28" s="74">
        <f>+'(paso 1) llenar Planillas'!H29</f>
        <v>0</v>
      </c>
      <c r="F28" s="46" t="s">
        <v>27</v>
      </c>
      <c r="G28" s="46" t="s">
        <v>7</v>
      </c>
      <c r="H28" s="61">
        <v>40940</v>
      </c>
      <c r="I28" s="46">
        <v>15</v>
      </c>
      <c r="J28" s="60">
        <f>+'(paso 1) llenar Planillas'!K29</f>
        <v>0</v>
      </c>
      <c r="K28" s="60">
        <f>IF((Tabla16[[#This Row],[(21) TOTAL GANADO SOLIDARIO (SIN CONSIDERAR TOPE DE 60 SALARIOS MÍNIMOS NACIONALES)]]-13000)&lt;0,0,Tabla16[[#This Row],[(21) TOTAL GANADO SOLIDARIO (SIN CONSIDERAR TOPE DE 60 SALARIOS MÍNIMOS NACIONALES)]]-13000)</f>
        <v>0</v>
      </c>
      <c r="L28" s="60">
        <f>IF((Tabla16[[#This Row],[(21) TOTAL GANADO SOLIDARIO (SIN CONSIDERAR TOPE DE 60 SALARIOS MÍNIMOS NACIONALES)]]-25000)&lt;0,0,Tabla16[[#This Row],[(21) TOTAL GANADO SOLIDARIO (SIN CONSIDERAR TOPE DE 60 SALARIOS MÍNIMOS NACIONALES)]]-25000)</f>
        <v>0</v>
      </c>
      <c r="M28" s="60">
        <f>IF((Tabla16[[#This Row],[(21) TOTAL GANADO SOLIDARIO (SIN CONSIDERAR TOPE DE 60 SALARIOS MÍNIMOS NACIONALES)]]-35000)&lt;0,0,Tabla16[[#This Row],[(21) TOTAL GANADO SOLIDARIO (SIN CONSIDERAR TOPE DE 60 SALARIOS MÍNIMOS NACIONALES)]]-35000)</f>
        <v>0</v>
      </c>
      <c r="O28" s="78">
        <f>+Tabla16[[#This Row],[22)  TOTAL GANADO SOLIDARIO MENOS BS. 13,000 (SI LA DIFERENCIA ES POSITIVA)]]*0.0115</f>
        <v>0</v>
      </c>
      <c r="P28" s="78">
        <f>+Tabla16[[#This Row],[(23)  TOTAL GANADO SOLIDARIO MENOS BS. 25,000 (SI LA DIFERENCIA ES POSITIVA]]*0.0574</f>
        <v>0</v>
      </c>
      <c r="Q28" s="78">
        <f>+Tabla16[[#This Row],[(24)  TOTAL GANADO SOLIDARIO MENOS BS. 35,000 (SI LA DIFERENCIA ES POSITIVA]]*0.1148</f>
        <v>0</v>
      </c>
      <c r="R28" s="79">
        <f t="shared" si="0"/>
        <v>0</v>
      </c>
    </row>
    <row r="29" spans="1:18" ht="15" thickBot="1" x14ac:dyDescent="0.4">
      <c r="A29" s="46">
        <v>21</v>
      </c>
      <c r="B29" s="73">
        <f>+'(paso 1) llenar Planillas'!D30</f>
        <v>0</v>
      </c>
      <c r="C29" s="74">
        <f>+'(paso 1) llenar Planillas'!E30</f>
        <v>0</v>
      </c>
      <c r="D29" s="74">
        <f>+'(paso 1) llenar Planillas'!F30</f>
        <v>0</v>
      </c>
      <c r="E29" s="74">
        <f>+'(paso 1) llenar Planillas'!H30</f>
        <v>0</v>
      </c>
      <c r="F29" s="46" t="s">
        <v>27</v>
      </c>
      <c r="G29" s="46" t="s">
        <v>7</v>
      </c>
      <c r="H29" s="61">
        <v>40940</v>
      </c>
      <c r="I29" s="46">
        <v>18</v>
      </c>
      <c r="J29" s="60">
        <f>+'(paso 1) llenar Planillas'!K30</f>
        <v>0</v>
      </c>
      <c r="K29" s="60">
        <f>IF((Tabla16[[#This Row],[(21) TOTAL GANADO SOLIDARIO (SIN CONSIDERAR TOPE DE 60 SALARIOS MÍNIMOS NACIONALES)]]-13000)&lt;0,0,Tabla16[[#This Row],[(21) TOTAL GANADO SOLIDARIO (SIN CONSIDERAR TOPE DE 60 SALARIOS MÍNIMOS NACIONALES)]]-13000)</f>
        <v>0</v>
      </c>
      <c r="L29" s="60">
        <f>IF((Tabla16[[#This Row],[(21) TOTAL GANADO SOLIDARIO (SIN CONSIDERAR TOPE DE 60 SALARIOS MÍNIMOS NACIONALES)]]-25000)&lt;0,0,Tabla16[[#This Row],[(21) TOTAL GANADO SOLIDARIO (SIN CONSIDERAR TOPE DE 60 SALARIOS MÍNIMOS NACIONALES)]]-25000)</f>
        <v>0</v>
      </c>
      <c r="M29" s="60">
        <f>IF((Tabla16[[#This Row],[(21) TOTAL GANADO SOLIDARIO (SIN CONSIDERAR TOPE DE 60 SALARIOS MÍNIMOS NACIONALES)]]-35000)&lt;0,0,Tabla16[[#This Row],[(21) TOTAL GANADO SOLIDARIO (SIN CONSIDERAR TOPE DE 60 SALARIOS MÍNIMOS NACIONALES)]]-35000)</f>
        <v>0</v>
      </c>
      <c r="O29" s="78">
        <f>+Tabla16[[#This Row],[22)  TOTAL GANADO SOLIDARIO MENOS BS. 13,000 (SI LA DIFERENCIA ES POSITIVA)]]*0.0115</f>
        <v>0</v>
      </c>
      <c r="P29" s="78">
        <f>+Tabla16[[#This Row],[(23)  TOTAL GANADO SOLIDARIO MENOS BS. 25,000 (SI LA DIFERENCIA ES POSITIVA]]*0.0574</f>
        <v>0</v>
      </c>
      <c r="Q29" s="78">
        <f>+Tabla16[[#This Row],[(24)  TOTAL GANADO SOLIDARIO MENOS BS. 35,000 (SI LA DIFERENCIA ES POSITIVA]]*0.1148</f>
        <v>0</v>
      </c>
      <c r="R29" s="80">
        <f t="shared" si="0"/>
        <v>0</v>
      </c>
    </row>
    <row r="30" spans="1:18" ht="15" thickTop="1" x14ac:dyDescent="0.35">
      <c r="A30" s="86"/>
      <c r="B30" s="86"/>
      <c r="C30" s="86"/>
      <c r="D30" s="86"/>
      <c r="E30" s="86"/>
      <c r="F30" s="86"/>
      <c r="G30" s="86"/>
      <c r="H30" s="87"/>
      <c r="I30" s="86"/>
      <c r="J30" s="85"/>
      <c r="K30" s="85">
        <f>SUBTOTAL(109,Tabla16[22)  TOTAL GANADO SOLIDARIO MENOS BS. 13,000 (SI LA DIFERENCIA ES POSITIVA)])</f>
        <v>38000</v>
      </c>
      <c r="L30" s="85">
        <f>SUBTOTAL(109,Tabla16[(23)  TOTAL GANADO SOLIDARIO MENOS BS. 25,000 (SI LA DIFERENCIA ES POSITIVA])</f>
        <v>14000</v>
      </c>
      <c r="M30" s="88">
        <f>SUBTOTAL(109,Tabla16[(24)  TOTAL GANADO SOLIDARIO MENOS BS. 35,000 (SI LA DIFERENCIA ES POSITIVA])</f>
        <v>3000</v>
      </c>
      <c r="N30" s="75"/>
      <c r="O30" s="81">
        <f>SUM(O9:O29)</f>
        <v>437</v>
      </c>
      <c r="P30" s="81">
        <f t="shared" ref="P30:R30" si="1">SUM(P9:P29)</f>
        <v>803.6</v>
      </c>
      <c r="Q30" s="81">
        <f t="shared" si="1"/>
        <v>344.4</v>
      </c>
      <c r="R30" s="81">
        <f t="shared" si="1"/>
        <v>494.4</v>
      </c>
    </row>
  </sheetData>
  <pageMargins left="0.70866141732283472" right="0.70866141732283472" top="0.74803149606299213" bottom="0.74803149606299213" header="0.31496062992125984" footer="0.31496062992125984"/>
  <pageSetup scale="75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zoomScale="85" zoomScaleNormal="85" workbookViewId="0">
      <selection activeCell="J8" sqref="J8"/>
    </sheetView>
  </sheetViews>
  <sheetFormatPr baseColWidth="10" defaultColWidth="11.453125" defaultRowHeight="14.5" x14ac:dyDescent="0.35"/>
  <cols>
    <col min="1" max="1" width="22.26953125" style="46" customWidth="1"/>
    <col min="2" max="2" width="19" style="47" customWidth="1"/>
    <col min="3" max="3" width="15.7265625" style="47" customWidth="1"/>
    <col min="4" max="5" width="12.453125" style="47" customWidth="1"/>
    <col min="6" max="6" width="13.26953125" style="47" customWidth="1"/>
    <col min="7" max="8" width="11.453125" style="47"/>
    <col min="9" max="9" width="6.54296875" style="47" customWidth="1"/>
    <col min="10" max="10" width="38.1796875" style="46" bestFit="1" customWidth="1"/>
    <col min="11" max="16384" width="11.453125" style="46"/>
  </cols>
  <sheetData>
    <row r="1" spans="1:9" x14ac:dyDescent="0.35">
      <c r="A1" s="46" t="s">
        <v>21</v>
      </c>
    </row>
    <row r="2" spans="1:9" x14ac:dyDescent="0.35">
      <c r="A2" s="72" t="s">
        <v>50</v>
      </c>
    </row>
    <row r="3" spans="1:9" x14ac:dyDescent="0.35">
      <c r="A3" s="89" t="s">
        <v>61</v>
      </c>
    </row>
    <row r="5" spans="1:9" x14ac:dyDescent="0.35">
      <c r="A5" s="90" t="s">
        <v>64</v>
      </c>
    </row>
    <row r="7" spans="1:9" x14ac:dyDescent="0.35">
      <c r="C7" s="93" t="s">
        <v>14</v>
      </c>
      <c r="D7" s="93"/>
      <c r="E7" s="94" t="s">
        <v>15</v>
      </c>
      <c r="F7" s="94"/>
      <c r="G7" s="94"/>
      <c r="H7" s="94"/>
    </row>
    <row r="8" spans="1:9" x14ac:dyDescent="0.35">
      <c r="C8" s="48" t="s">
        <v>22</v>
      </c>
      <c r="D8" s="48" t="s">
        <v>13</v>
      </c>
      <c r="E8" s="48" t="s">
        <v>23</v>
      </c>
      <c r="F8" s="48" t="s">
        <v>22</v>
      </c>
      <c r="G8" s="48" t="s">
        <v>13</v>
      </c>
      <c r="H8" s="49" t="s">
        <v>24</v>
      </c>
    </row>
    <row r="9" spans="1:9" s="53" customFormat="1" x14ac:dyDescent="0.35">
      <c r="A9" s="52" t="s">
        <v>62</v>
      </c>
      <c r="B9" s="53" t="s">
        <v>4</v>
      </c>
      <c r="C9" s="54" t="s">
        <v>57</v>
      </c>
      <c r="D9" s="54" t="s">
        <v>58</v>
      </c>
      <c r="E9" s="55" t="s">
        <v>59</v>
      </c>
      <c r="F9" s="54" t="s">
        <v>60</v>
      </c>
      <c r="G9" s="54" t="s">
        <v>26</v>
      </c>
      <c r="H9" s="56" t="s">
        <v>25</v>
      </c>
      <c r="I9" s="57"/>
    </row>
    <row r="10" spans="1:9" x14ac:dyDescent="0.35">
      <c r="A10" s="91" t="s">
        <v>63</v>
      </c>
      <c r="B10" s="70">
        <f>+Tabla1[[#Totals],[TOTAL GANADO]]</f>
        <v>64000</v>
      </c>
      <c r="C10" s="70">
        <f>+B10*C9</f>
        <v>7814.4</v>
      </c>
      <c r="D10" s="70">
        <f>+B10*D9</f>
        <v>320</v>
      </c>
      <c r="E10" s="70">
        <f>+B10*E9</f>
        <v>1280</v>
      </c>
      <c r="F10" s="70">
        <f>+B10*F9</f>
        <v>1094.4000000000001</v>
      </c>
      <c r="G10" s="70">
        <f>+B10*G9</f>
        <v>2240</v>
      </c>
      <c r="H10" s="50"/>
    </row>
    <row r="11" spans="1:9" s="53" customFormat="1" x14ac:dyDescent="0.35">
      <c r="A11" s="58"/>
      <c r="B11" s="71">
        <f>SUBTOTAL(109,Tabla3[TOTAL GANADO])</f>
        <v>64000</v>
      </c>
      <c r="C11" s="71">
        <f>SUBTOTAL(109,Tabla3[12.21%])</f>
        <v>7814.4</v>
      </c>
      <c r="D11" s="71">
        <f>SUBTOTAL(109,Tabla3[0.50%])</f>
        <v>320</v>
      </c>
      <c r="E11" s="71">
        <f>SUBTOTAL(109,Tabla3[2.00%])</f>
        <v>1280</v>
      </c>
      <c r="F11" s="71">
        <f>SUBTOTAL(109,Tabla3[1.71%])</f>
        <v>1094.4000000000001</v>
      </c>
      <c r="G11" s="71">
        <f>SUBTOTAL(109,Tabla3[3.50%])</f>
        <v>2240</v>
      </c>
      <c r="H11" s="59">
        <f>+Tabla3[[#Totals],[TOTAL GANADO]]*0.1</f>
        <v>6400</v>
      </c>
      <c r="I11" s="57"/>
    </row>
    <row r="13" spans="1:9" x14ac:dyDescent="0.35">
      <c r="F13" s="64" t="s">
        <v>51</v>
      </c>
      <c r="H13" s="47">
        <f>+Tabla3[[#Totals],[TOTAL GANADO]]*8.333%</f>
        <v>5333.12</v>
      </c>
    </row>
    <row r="14" spans="1:9" ht="14.5" customHeight="1" x14ac:dyDescent="0.35">
      <c r="F14" s="64" t="s">
        <v>52</v>
      </c>
      <c r="H14" s="47">
        <f>+Tabla3[[#Totals],[TOTAL GANADO]]*8.333%</f>
        <v>5333.12</v>
      </c>
    </row>
    <row r="15" spans="1:9" ht="14.5" customHeight="1" x14ac:dyDescent="0.35"/>
    <row r="16" spans="1:9" s="47" customFormat="1" ht="14.25" customHeight="1" x14ac:dyDescent="0.35">
      <c r="A16" s="46"/>
    </row>
    <row r="17" spans="1:8" s="47" customFormat="1" ht="14.25" customHeight="1" x14ac:dyDescent="0.35">
      <c r="A17" s="46"/>
    </row>
    <row r="18" spans="1:8" s="47" customFormat="1" ht="14.25" customHeight="1" x14ac:dyDescent="0.35">
      <c r="A18" s="46"/>
      <c r="C18" s="65" t="s">
        <v>43</v>
      </c>
      <c r="D18" s="84">
        <f ca="1">TODAY()</f>
        <v>45580</v>
      </c>
      <c r="E18" s="84"/>
      <c r="F18" s="84"/>
    </row>
    <row r="19" spans="1:8" s="47" customFormat="1" x14ac:dyDescent="0.35">
      <c r="A19" s="46"/>
    </row>
    <row r="20" spans="1:8" s="47" customFormat="1" x14ac:dyDescent="0.35">
      <c r="A20" s="46"/>
    </row>
    <row r="21" spans="1:8" s="47" customFormat="1" x14ac:dyDescent="0.35">
      <c r="A21" s="46"/>
      <c r="H21" s="51"/>
    </row>
    <row r="22" spans="1:8" s="47" customFormat="1" ht="12.5" hidden="1" x14ac:dyDescent="0.25"/>
    <row r="23" spans="1:8" s="47" customFormat="1" ht="12.5" x14ac:dyDescent="0.25"/>
    <row r="24" spans="1:8" s="47" customFormat="1" ht="12.5" x14ac:dyDescent="0.25"/>
    <row r="25" spans="1:8" s="47" customFormat="1" ht="12.5" x14ac:dyDescent="0.25"/>
    <row r="26" spans="1:8" s="47" customFormat="1" ht="12.5" x14ac:dyDescent="0.25"/>
    <row r="27" spans="1:8" s="47" customFormat="1" ht="12.5" x14ac:dyDescent="0.25"/>
    <row r="28" spans="1:8" s="47" customFormat="1" ht="12.5" x14ac:dyDescent="0.25"/>
    <row r="29" spans="1:8" s="47" customFormat="1" ht="12.5" x14ac:dyDescent="0.25"/>
    <row r="30" spans="1:8" s="47" customFormat="1" ht="12.5" x14ac:dyDescent="0.25"/>
    <row r="31" spans="1:8" s="47" customFormat="1" ht="12.5" x14ac:dyDescent="0.25"/>
    <row r="32" spans="1:8" s="47" customFormat="1" ht="12.5" x14ac:dyDescent="0.25"/>
    <row r="33" spans="2:7" s="47" customFormat="1" ht="12.5" x14ac:dyDescent="0.25"/>
    <row r="34" spans="2:7" s="47" customFormat="1" ht="12.5" x14ac:dyDescent="0.25"/>
    <row r="36" spans="2:7" x14ac:dyDescent="0.35">
      <c r="B36" s="46"/>
      <c r="C36" s="46"/>
      <c r="D36" s="46"/>
      <c r="E36" s="46"/>
      <c r="F36" s="46"/>
      <c r="G36" s="46"/>
    </row>
    <row r="37" spans="2:7" x14ac:dyDescent="0.35">
      <c r="B37" s="46"/>
      <c r="C37" s="46"/>
      <c r="D37" s="46"/>
      <c r="E37" s="46"/>
      <c r="F37" s="46"/>
      <c r="G37" s="46"/>
    </row>
    <row r="38" spans="2:7" x14ac:dyDescent="0.35">
      <c r="B38" s="46"/>
      <c r="C38" s="46"/>
      <c r="D38" s="46"/>
      <c r="E38" s="46"/>
      <c r="F38" s="46"/>
      <c r="G38" s="46"/>
    </row>
    <row r="39" spans="2:7" x14ac:dyDescent="0.35">
      <c r="B39" s="46"/>
      <c r="C39" s="46"/>
      <c r="D39" s="46"/>
      <c r="E39" s="46"/>
      <c r="F39" s="46"/>
      <c r="G39" s="46"/>
    </row>
  </sheetData>
  <mergeCells count="3">
    <mergeCell ref="D18:F18"/>
    <mergeCell ref="C7:D7"/>
    <mergeCell ref="E7:H7"/>
  </mergeCells>
  <pageMargins left="0.70866141732283472" right="0.70866141732283472" top="0.74803149606299213" bottom="0.74803149606299213" header="0.31496062992125984" footer="0.31496062992125984"/>
  <pageSetup scale="8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(paso 1) llenar Planillas</vt:lpstr>
      <vt:lpstr>(paso 2) no hacer nada</vt:lpstr>
      <vt:lpstr>Cáclulos para Gestora</vt:lpstr>
    </vt:vector>
  </TitlesOfParts>
  <Company>UVirtual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planilla para afps</dc:title>
  <dc:creator>roberto caceres</dc:creator>
  <cp:lastModifiedBy>roberto</cp:lastModifiedBy>
  <cp:lastPrinted>2012-09-03T20:35:24Z</cp:lastPrinted>
  <dcterms:created xsi:type="dcterms:W3CDTF">2012-02-23T14:23:34Z</dcterms:created>
  <dcterms:modified xsi:type="dcterms:W3CDTF">2024-10-15T16:28:31Z</dcterms:modified>
</cp:coreProperties>
</file>