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3820"/>
  <bookViews>
    <workbookView xWindow="240" yWindow="135" windowWidth="11580" windowHeight="6285" tabRatio="439"/>
  </bookViews>
  <sheets>
    <sheet name="Calculos aux" sheetId="5" r:id="rId1"/>
    <sheet name="anverso" sheetId="2" r:id="rId2"/>
    <sheet name="reverso" sheetId="8" r:id="rId3"/>
  </sheets>
  <definedNames>
    <definedName name="_xlnm.Print_Area" localSheetId="1">anverso!$A$1:$I$60</definedName>
  </definedNames>
  <calcPr calcId="124519"/>
</workbook>
</file>

<file path=xl/calcChain.xml><?xml version="1.0" encoding="utf-8"?>
<calcChain xmlns="http://schemas.openxmlformats.org/spreadsheetml/2006/main">
  <c r="G46" i="2"/>
  <c r="E19" i="5"/>
  <c r="G19" s="1"/>
  <c r="B19"/>
  <c r="D19" s="1"/>
  <c r="D17" i="2"/>
  <c r="F16"/>
  <c r="F24"/>
  <c r="H24"/>
  <c r="I17" s="1"/>
  <c r="G24"/>
  <c r="E15" i="5"/>
  <c r="F31" s="1"/>
  <c r="I35" i="2" s="1"/>
  <c r="E33" i="5"/>
  <c r="E34"/>
  <c r="C8" i="8"/>
  <c r="D9"/>
  <c r="F52" i="2"/>
  <c r="F53"/>
  <c r="F54"/>
  <c r="F55"/>
  <c r="F56"/>
  <c r="E14" i="8"/>
  <c r="E11" i="2"/>
  <c r="D12"/>
  <c r="H12"/>
  <c r="D13"/>
  <c r="C14"/>
  <c r="F14"/>
  <c r="H14"/>
  <c r="D15"/>
  <c r="C16"/>
  <c r="H16"/>
  <c r="F22"/>
  <c r="G22"/>
  <c r="H22"/>
  <c r="I27"/>
  <c r="I31"/>
  <c r="I28"/>
  <c r="I29"/>
  <c r="I30"/>
  <c r="E42"/>
  <c r="F42"/>
  <c r="G42"/>
  <c r="E43"/>
  <c r="F43"/>
  <c r="G43"/>
  <c r="H61"/>
  <c r="G46" i="5"/>
  <c r="B59"/>
  <c r="C59"/>
  <c r="F34"/>
  <c r="F33"/>
  <c r="D33" l="1"/>
  <c r="D34"/>
  <c r="G34" s="1"/>
  <c r="E31" s="1"/>
  <c r="F37"/>
  <c r="G20"/>
  <c r="G21" s="1"/>
  <c r="G22" s="1"/>
  <c r="G23" s="1"/>
  <c r="D59"/>
  <c r="D20"/>
  <c r="A30" s="1"/>
  <c r="D21"/>
  <c r="D22" s="1"/>
  <c r="F44" i="2"/>
  <c r="G44"/>
  <c r="E44"/>
  <c r="I56"/>
  <c r="I24"/>
  <c r="I33" s="1"/>
  <c r="G33" i="5"/>
  <c r="D31" s="1"/>
  <c r="I46" i="2" l="1"/>
  <c r="G24" i="5"/>
  <c r="G30" s="1"/>
  <c r="D23"/>
  <c r="E37" i="2"/>
  <c r="D18"/>
  <c r="A31" i="5"/>
  <c r="E40" i="2" l="1"/>
  <c r="G31" i="5"/>
  <c r="G25"/>
  <c r="G26" s="1"/>
  <c r="G27" s="1"/>
  <c r="H30" s="1"/>
  <c r="D25"/>
  <c r="D26" s="1"/>
  <c r="D27" s="1"/>
  <c r="E27" s="1"/>
  <c r="C30" s="1"/>
  <c r="D24"/>
  <c r="B30" s="1"/>
  <c r="B31" s="1"/>
  <c r="G38" i="2" s="1"/>
  <c r="G37"/>
  <c r="G40" l="1"/>
  <c r="H31" i="5"/>
  <c r="I40" i="2" s="1"/>
  <c r="F18"/>
  <c r="E39"/>
  <c r="H18"/>
  <c r="C31" i="5"/>
  <c r="G37" s="1"/>
  <c r="E38" i="2"/>
  <c r="G39" l="1"/>
  <c r="I39" s="1"/>
  <c r="I48" s="1"/>
  <c r="I59" s="1"/>
  <c r="C10" i="8" s="1"/>
  <c r="I61" i="2"/>
</calcChain>
</file>

<file path=xl/comments1.xml><?xml version="1.0" encoding="utf-8"?>
<comments xmlns="http://schemas.openxmlformats.org/spreadsheetml/2006/main">
  <authors>
    <author>CORACA IRUPANA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Rellenar las casillas sombreadas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 xml:space="preserve">15, 20 ó 30
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FORMULAS AUXILIARES, NO MODIFICAR</t>
        </r>
      </text>
    </comment>
  </commentList>
</comments>
</file>

<file path=xl/sharedStrings.xml><?xml version="1.0" encoding="utf-8"?>
<sst xmlns="http://schemas.openxmlformats.org/spreadsheetml/2006/main" count="169" uniqueCount="123">
  <si>
    <t>Años</t>
  </si>
  <si>
    <t>Meses</t>
  </si>
  <si>
    <t>Días</t>
  </si>
  <si>
    <t>Vacación</t>
  </si>
  <si>
    <t xml:space="preserve">Años: </t>
  </si>
  <si>
    <t xml:space="preserve">5-9 años: </t>
  </si>
  <si>
    <t>10 &gt;</t>
  </si>
  <si>
    <t>Días:</t>
  </si>
  <si>
    <t>1-4 años</t>
  </si>
  <si>
    <t>Total Bs.</t>
  </si>
  <si>
    <t>Total $us.</t>
  </si>
  <si>
    <t>Aguinaldo</t>
  </si>
  <si>
    <t>Dias</t>
  </si>
  <si>
    <t>Mes</t>
  </si>
  <si>
    <t>dias</t>
  </si>
  <si>
    <t>Los días se cuentan por días hábiles. (Incluye sábados)</t>
  </si>
  <si>
    <t>Días Vac.</t>
  </si>
  <si>
    <t xml:space="preserve">Los calculos de vacación tienen el siguiente tratamiento: </t>
  </si>
  <si>
    <t>1. Para los 15 días se divide el sueldo en 2 del total</t>
  </si>
  <si>
    <t>2. Para los 20 días se divide el sueldo en 1.5 del total</t>
  </si>
  <si>
    <t>3. Para los 30 días se divide el suelgo en 1 del total</t>
  </si>
  <si>
    <t>I.</t>
  </si>
  <si>
    <t>DATOS GENERALES</t>
  </si>
  <si>
    <t>C.I.</t>
  </si>
  <si>
    <t>LIQUIDACION DE LA REMUNERACION PROMEDIO INDEMNIZABLE EN BASE A LOS 3 ULTIMOS MESES</t>
  </si>
  <si>
    <t>III.</t>
  </si>
  <si>
    <t>TOTAL REMUNERACIÓN PROMEDIO INDEMNIZABLE (A+B) DIVIDIDO ENTRE 3:</t>
  </si>
  <si>
    <t>IV.</t>
  </si>
  <si>
    <t>TOTAL DE BENEFICIOS SOCIALES: C+D</t>
  </si>
  <si>
    <t xml:space="preserve">Bs. </t>
  </si>
  <si>
    <t xml:space="preserve">TOTAL Bs. </t>
  </si>
  <si>
    <t>V.</t>
  </si>
  <si>
    <t>IMPORTE LIQUIDO A PAGAR C+D-E=</t>
  </si>
  <si>
    <t>Totales Bs:</t>
  </si>
  <si>
    <t>Razón social o nombre de la empresa:</t>
  </si>
  <si>
    <t xml:space="preserve">Domicilio: </t>
  </si>
  <si>
    <t xml:space="preserve">Nombre del trabajador: </t>
  </si>
  <si>
    <t xml:space="preserve">Estado Civil: </t>
  </si>
  <si>
    <t>Edad:</t>
  </si>
  <si>
    <t>Domicilio:</t>
  </si>
  <si>
    <t>Profesión u ocupación:</t>
  </si>
  <si>
    <t>Motivo de retiro:</t>
  </si>
  <si>
    <t>Tiempo de servicio:</t>
  </si>
  <si>
    <t>Meses y</t>
  </si>
  <si>
    <t>A) Meses</t>
  </si>
  <si>
    <t>Remuneración</t>
  </si>
  <si>
    <t>B) Otros conceptos</t>
  </si>
  <si>
    <t xml:space="preserve">Gestión: </t>
  </si>
  <si>
    <t>de</t>
  </si>
  <si>
    <t>De</t>
  </si>
  <si>
    <t>E) Deducciones:</t>
  </si>
  <si>
    <t>Rama de actividad econ.:</t>
  </si>
  <si>
    <t>Mensual:</t>
  </si>
  <si>
    <t>Mot. retiro:</t>
  </si>
  <si>
    <t xml:space="preserve">Fech. Ingreso: </t>
  </si>
  <si>
    <t xml:space="preserve">Fech. retiro: </t>
  </si>
  <si>
    <t xml:space="preserve">Remuneración mensual Bs. </t>
  </si>
  <si>
    <t xml:space="preserve">Sueldos: </t>
  </si>
  <si>
    <t>percibidos en el mes:</t>
  </si>
  <si>
    <t>Aguinaldo:</t>
  </si>
  <si>
    <t>Otros:</t>
  </si>
  <si>
    <t>Bs.</t>
  </si>
  <si>
    <t xml:space="preserve">Total Bs: </t>
  </si>
  <si>
    <t>Promedio:</t>
  </si>
  <si>
    <t>Desahucio</t>
  </si>
  <si>
    <t>Resultado para fecha variable</t>
  </si>
  <si>
    <t>II.</t>
  </si>
  <si>
    <t>Ingreso:</t>
  </si>
  <si>
    <t xml:space="preserve">Total Bs. </t>
  </si>
  <si>
    <t>Forma de pago:</t>
  </si>
  <si>
    <t>declaro que en la fecha recibo a mi entera satisfacción,</t>
  </si>
  <si>
    <t xml:space="preserve">conformidad con la Ley General del Trabajo, su Decreto Reglamentario y disposiciones conexas. </t>
  </si>
  <si>
    <t>Mayor de edad,</t>
  </si>
  <si>
    <t>con C.I. Nº</t>
  </si>
  <si>
    <t xml:space="preserve">Lugar y fecha: </t>
  </si>
  <si>
    <t xml:space="preserve">Cochabamba, </t>
  </si>
  <si>
    <t>INSTRUCCIONES</t>
  </si>
  <si>
    <t>1. En todos los casos en los cuales proceda el pago de beneficios sociales y que no estén comprendidos</t>
  </si>
  <si>
    <t>en el despido por las causales en el Art. 16 de la Ley General del Trabajo y el Art. 9 de su Reglamento,</t>
  </si>
  <si>
    <t>el Finiquito de contrato se suscribirá en el presente FORMULARIO LP - A</t>
  </si>
  <si>
    <t>2. Los señores Directores, Jefes Departamentales e Inspectores Regionales, son los únicos funcionarios</t>
  </si>
  <si>
    <t xml:space="preserve">la correspondiente eficacia jurídica, en aplicación del Art. 22 de la Ley General del Trabajo. </t>
  </si>
  <si>
    <t>La interveción de cualquier otro funcionario del Ministerio de Trabajo y Desarrollo Laboral carecerá de</t>
  </si>
  <si>
    <t>toda validez legal</t>
  </si>
  <si>
    <t xml:space="preserve">3. Las partes intervinientes en la suscripción del presente FINIQUITO, deberán acreditar su identidad </t>
  </si>
  <si>
    <t>personal con los documentos sañalados por ley.</t>
  </si>
  <si>
    <t>Este Formulario no constituye Ley entre partes por su carácter esencialmente revisable, por lo tanto</t>
  </si>
  <si>
    <t xml:space="preserve">las cifras contenidas no causan estado ni revisten el sello de cosa juzgada. </t>
  </si>
  <si>
    <t>facultados para revisar y refrendar todo Finiquito de contrato de Trabajo, con cuya intervención alcanzará</t>
  </si>
  <si>
    <t>el importe de Bs.</t>
  </si>
  <si>
    <t xml:space="preserve">Yo: </t>
  </si>
  <si>
    <t>……………………………………………………………</t>
  </si>
  <si>
    <t xml:space="preserve">Otros: </t>
  </si>
  <si>
    <t>Duodécima</t>
  </si>
  <si>
    <t>Diferencia</t>
  </si>
  <si>
    <t xml:space="preserve">Anual </t>
  </si>
  <si>
    <t xml:space="preserve">Importe de la suma cancelada: </t>
  </si>
  <si>
    <t>Efectivo (x)</t>
  </si>
  <si>
    <r>
      <t xml:space="preserve">C) Desahucio tres meses (En caso de retiro forzoso): </t>
    </r>
    <r>
      <rPr>
        <i/>
        <sz val="9"/>
        <rFont val="Arial"/>
        <family val="2"/>
      </rPr>
      <t>(No corresponde)</t>
    </r>
  </si>
  <si>
    <t xml:space="preserve">Vacación </t>
  </si>
  <si>
    <t>Agosto-2011</t>
  </si>
  <si>
    <t>MANUFACTURERA</t>
  </si>
  <si>
    <t>Enc.Control de Calidad</t>
  </si>
  <si>
    <t>Septiembre-2011</t>
  </si>
  <si>
    <t>Octubre-2011</t>
  </si>
  <si>
    <t>por concepto de la liquidación de mi quinquenio, de</t>
  </si>
  <si>
    <t>Cheque (  )  Nº ………………………………………………….</t>
  </si>
  <si>
    <t>Diecisietemil setecientos noventa y dos 35/100 Bolivianos</t>
  </si>
  <si>
    <t>Salida:</t>
  </si>
  <si>
    <t>4567989 SC</t>
  </si>
  <si>
    <t>Casada</t>
  </si>
  <si>
    <t xml:space="preserve">XIMENA MANTILLA </t>
  </si>
  <si>
    <t>TEXTILES ADRIANA S.R.L.</t>
  </si>
  <si>
    <t>Av. Chuquisaca No. 44</t>
  </si>
  <si>
    <t>Calle Las Flores No. 12</t>
  </si>
  <si>
    <t>3 Ult Meses:</t>
  </si>
  <si>
    <t>Voluntario</t>
  </si>
  <si>
    <t>LIQUIDACION DE LA REMUNERACIÓN</t>
  </si>
  <si>
    <t xml:space="preserve">D) Indemnización por tiempo de trabajo: </t>
  </si>
  <si>
    <t>DATOS PARA CÁLCULO DE FINIQUITO</t>
  </si>
  <si>
    <t>FECHA INICIO DE ESTE AÑO</t>
  </si>
  <si>
    <t xml:space="preserve">Cálculo de vacaciones </t>
  </si>
  <si>
    <t>A TOMAR EN CUENTA:</t>
  </si>
</sst>
</file>

<file path=xl/styles.xml><?xml version="1.0" encoding="utf-8"?>
<styleSheet xmlns="http://schemas.openxmlformats.org/spreadsheetml/2006/main">
  <numFmts count="2">
    <numFmt numFmtId="164" formatCode="[$-C0A]d\-mmm\-yy;@"/>
    <numFmt numFmtId="165" formatCode="[$-F800]dddd\,\ mmmm\ dd\,\ yyyy"/>
  </numFmts>
  <fonts count="4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b/>
      <u/>
      <sz val="16"/>
      <name val="Times New Roman"/>
      <family val="1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theme="3"/>
      <name val="Cambria"/>
      <family val="2"/>
      <scheme val="major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b/>
      <sz val="9"/>
      <color indexed="81"/>
      <name val="Tahoma"/>
      <family val="2"/>
    </font>
    <font>
      <b/>
      <u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5" fillId="2" borderId="0" applyNumberFormat="0" applyBorder="0" applyAlignment="0" applyProtection="0"/>
    <xf numFmtId="0" fontId="26" fillId="3" borderId="55" applyNumberFormat="0" applyAlignment="0" applyProtection="0"/>
    <xf numFmtId="0" fontId="27" fillId="4" borderId="56" applyNumberFormat="0" applyAlignment="0" applyProtection="0"/>
    <xf numFmtId="0" fontId="28" fillId="0" borderId="57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31" borderId="0" applyNumberFormat="0" applyBorder="0" applyAlignment="0" applyProtection="0"/>
    <xf numFmtId="0" fontId="33" fillId="32" borderId="55" applyNumberFormat="0" applyAlignment="0" applyProtection="0"/>
    <xf numFmtId="0" fontId="34" fillId="33" borderId="0" applyNumberFormat="0" applyBorder="0" applyAlignment="0" applyProtection="0"/>
    <xf numFmtId="0" fontId="35" fillId="34" borderId="0" applyNumberFormat="0" applyBorder="0" applyAlignment="0" applyProtection="0"/>
    <xf numFmtId="0" fontId="9" fillId="35" borderId="58" applyNumberFormat="0" applyFont="0" applyAlignment="0" applyProtection="0"/>
    <xf numFmtId="0" fontId="36" fillId="3" borderId="59" applyNumberFormat="0" applyAlignment="0" applyProtection="0"/>
    <xf numFmtId="0" fontId="37" fillId="0" borderId="0" applyNumberFormat="0" applyFill="0" applyBorder="0" applyAlignment="0" applyProtection="0"/>
    <xf numFmtId="0" fontId="38" fillId="0" borderId="60" applyNumberFormat="0" applyFill="0" applyAlignment="0" applyProtection="0"/>
    <xf numFmtId="0" fontId="39" fillId="0" borderId="61" applyNumberFormat="0" applyFill="0" applyAlignment="0" applyProtection="0"/>
    <xf numFmtId="0" fontId="29" fillId="0" borderId="62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63" applyNumberFormat="0" applyFill="0" applyAlignment="0" applyProtection="0"/>
  </cellStyleXfs>
  <cellXfs count="259">
    <xf numFmtId="0" fontId="0" fillId="0" borderId="0" xfId="0"/>
    <xf numFmtId="0" fontId="2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/>
    <xf numFmtId="0" fontId="9" fillId="0" borderId="0" xfId="0" applyFont="1"/>
    <xf numFmtId="164" fontId="8" fillId="0" borderId="0" xfId="0" applyNumberFormat="1" applyFont="1" applyFill="1"/>
    <xf numFmtId="0" fontId="8" fillId="0" borderId="0" xfId="0" applyFont="1" applyFill="1"/>
    <xf numFmtId="4" fontId="0" fillId="0" borderId="0" xfId="0" applyNumberFormat="1" applyFill="1" applyBorder="1" applyAlignment="1" applyProtection="1">
      <alignment horizontal="center"/>
    </xf>
    <xf numFmtId="4" fontId="4" fillId="0" borderId="0" xfId="0" applyNumberFormat="1" applyFont="1" applyFill="1" applyBorder="1" applyProtection="1"/>
    <xf numFmtId="0" fontId="0" fillId="0" borderId="0" xfId="0" applyBorder="1"/>
    <xf numFmtId="4" fontId="6" fillId="0" borderId="0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Protection="1"/>
    <xf numFmtId="4" fontId="6" fillId="0" borderId="0" xfId="0" applyNumberFormat="1" applyFont="1" applyFill="1" applyBorder="1"/>
    <xf numFmtId="0" fontId="13" fillId="0" borderId="0" xfId="0" applyFont="1"/>
    <xf numFmtId="0" fontId="14" fillId="0" borderId="0" xfId="0" applyFont="1"/>
    <xf numFmtId="0" fontId="13" fillId="0" borderId="13" xfId="0" applyFont="1" applyBorder="1"/>
    <xf numFmtId="0" fontId="12" fillId="0" borderId="0" xfId="0" applyFont="1" applyAlignment="1"/>
    <xf numFmtId="0" fontId="13" fillId="0" borderId="0" xfId="0" applyFont="1" applyBorder="1"/>
    <xf numFmtId="164" fontId="13" fillId="0" borderId="13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/>
    <xf numFmtId="0" fontId="19" fillId="0" borderId="0" xfId="0" applyFont="1" applyFill="1" applyAlignment="1">
      <alignment horizontal="center"/>
    </xf>
    <xf numFmtId="0" fontId="16" fillId="0" borderId="0" xfId="0" applyFont="1"/>
    <xf numFmtId="0" fontId="16" fillId="0" borderId="21" xfId="0" applyFont="1" applyFill="1" applyBorder="1" applyAlignment="1">
      <alignment horizontal="center"/>
    </xf>
    <xf numFmtId="2" fontId="16" fillId="0" borderId="21" xfId="0" applyNumberFormat="1" applyFont="1" applyFill="1" applyBorder="1" applyAlignment="1">
      <alignment horizontal="center"/>
    </xf>
    <xf numFmtId="4" fontId="16" fillId="0" borderId="3" xfId="0" applyNumberFormat="1" applyFont="1" applyFill="1" applyBorder="1"/>
    <xf numFmtId="2" fontId="16" fillId="0" borderId="3" xfId="0" applyNumberFormat="1" applyFont="1" applyFill="1" applyBorder="1"/>
    <xf numFmtId="0" fontId="16" fillId="0" borderId="0" xfId="0" applyFont="1" applyFill="1" applyBorder="1" applyAlignment="1">
      <alignment horizontal="center"/>
    </xf>
    <xf numFmtId="4" fontId="16" fillId="0" borderId="0" xfId="0" applyNumberFormat="1" applyFont="1" applyFill="1" applyBorder="1" applyAlignment="1" applyProtection="1">
      <alignment horizontal="center"/>
    </xf>
    <xf numFmtId="4" fontId="16" fillId="0" borderId="13" xfId="0" applyNumberFormat="1" applyFont="1" applyFill="1" applyBorder="1"/>
    <xf numFmtId="4" fontId="16" fillId="0" borderId="0" xfId="0" applyNumberFormat="1" applyFont="1" applyFill="1" applyAlignment="1">
      <alignment horizontal="center"/>
    </xf>
    <xf numFmtId="0" fontId="15" fillId="0" borderId="22" xfId="0" applyFont="1" applyFill="1" applyBorder="1"/>
    <xf numFmtId="0" fontId="14" fillId="0" borderId="22" xfId="0" applyFont="1" applyFill="1" applyBorder="1"/>
    <xf numFmtId="0" fontId="13" fillId="0" borderId="22" xfId="0" applyFont="1" applyFill="1" applyBorder="1"/>
    <xf numFmtId="0" fontId="13" fillId="0" borderId="13" xfId="0" applyFont="1" applyFill="1" applyBorder="1"/>
    <xf numFmtId="0" fontId="13" fillId="0" borderId="14" xfId="0" applyFont="1" applyFill="1" applyBorder="1"/>
    <xf numFmtId="0" fontId="13" fillId="0" borderId="13" xfId="0" applyFont="1" applyFill="1" applyBorder="1" applyAlignment="1">
      <alignment horizontal="center"/>
    </xf>
    <xf numFmtId="0" fontId="16" fillId="0" borderId="22" xfId="0" applyFont="1" applyFill="1" applyBorder="1"/>
    <xf numFmtId="0" fontId="16" fillId="0" borderId="0" xfId="0" applyFont="1" applyFill="1"/>
    <xf numFmtId="0" fontId="16" fillId="0" borderId="23" xfId="0" applyFont="1" applyFill="1" applyBorder="1"/>
    <xf numFmtId="0" fontId="15" fillId="0" borderId="24" xfId="0" applyFont="1" applyFill="1" applyBorder="1" applyAlignment="1">
      <alignment horizontal="center"/>
    </xf>
    <xf numFmtId="0" fontId="16" fillId="0" borderId="25" xfId="0" applyFont="1" applyFill="1" applyBorder="1"/>
    <xf numFmtId="0" fontId="16" fillId="0" borderId="26" xfId="0" applyFont="1" applyFill="1" applyBorder="1"/>
    <xf numFmtId="2" fontId="16" fillId="0" borderId="26" xfId="0" applyNumberFormat="1" applyFont="1" applyFill="1" applyBorder="1"/>
    <xf numFmtId="0" fontId="16" fillId="0" borderId="27" xfId="0" applyFont="1" applyFill="1" applyBorder="1"/>
    <xf numFmtId="0" fontId="16" fillId="0" borderId="28" xfId="0" applyFont="1" applyFill="1" applyBorder="1" applyAlignment="1">
      <alignment horizontal="right"/>
    </xf>
    <xf numFmtId="4" fontId="16" fillId="0" borderId="29" xfId="0" applyNumberFormat="1" applyFont="1" applyFill="1" applyBorder="1"/>
    <xf numFmtId="0" fontId="16" fillId="0" borderId="25" xfId="0" applyFont="1" applyFill="1" applyBorder="1" applyAlignment="1">
      <alignment horizontal="right"/>
    </xf>
    <xf numFmtId="0" fontId="16" fillId="0" borderId="30" xfId="0" applyFont="1" applyFill="1" applyBorder="1"/>
    <xf numFmtId="2" fontId="16" fillId="0" borderId="30" xfId="0" applyNumberFormat="1" applyFont="1" applyFill="1" applyBorder="1"/>
    <xf numFmtId="4" fontId="16" fillId="0" borderId="31" xfId="0" applyNumberFormat="1" applyFont="1" applyFill="1" applyBorder="1"/>
    <xf numFmtId="0" fontId="16" fillId="0" borderId="13" xfId="0" applyFont="1" applyFill="1" applyBorder="1"/>
    <xf numFmtId="0" fontId="16" fillId="0" borderId="0" xfId="0" applyFont="1" applyFill="1" applyBorder="1"/>
    <xf numFmtId="0" fontId="16" fillId="0" borderId="14" xfId="0" applyFont="1" applyFill="1" applyBorder="1"/>
    <xf numFmtId="0" fontId="16" fillId="0" borderId="32" xfId="0" applyFont="1" applyFill="1" applyBorder="1" applyAlignment="1">
      <alignment horizontal="right"/>
    </xf>
    <xf numFmtId="4" fontId="16" fillId="0" borderId="20" xfId="0" applyNumberFormat="1" applyFont="1" applyFill="1" applyBorder="1"/>
    <xf numFmtId="4" fontId="16" fillId="0" borderId="26" xfId="0" applyNumberFormat="1" applyFont="1" applyFill="1" applyBorder="1"/>
    <xf numFmtId="0" fontId="16" fillId="0" borderId="33" xfId="0" applyFont="1" applyFill="1" applyBorder="1" applyAlignment="1">
      <alignment horizontal="right"/>
    </xf>
    <xf numFmtId="4" fontId="16" fillId="0" borderId="10" xfId="0" applyNumberFormat="1" applyFont="1" applyFill="1" applyBorder="1"/>
    <xf numFmtId="4" fontId="16" fillId="0" borderId="34" xfId="0" applyNumberFormat="1" applyFont="1" applyFill="1" applyBorder="1"/>
    <xf numFmtId="4" fontId="16" fillId="0" borderId="35" xfId="0" applyNumberFormat="1" applyFont="1" applyFill="1" applyBorder="1"/>
    <xf numFmtId="0" fontId="15" fillId="0" borderId="0" xfId="0" applyFont="1" applyFill="1" applyAlignment="1">
      <alignment horizontal="right"/>
    </xf>
    <xf numFmtId="49" fontId="16" fillId="0" borderId="13" xfId="0" applyNumberFormat="1" applyFont="1" applyFill="1" applyBorder="1" applyAlignment="1">
      <alignment horizontal="left"/>
    </xf>
    <xf numFmtId="0" fontId="16" fillId="0" borderId="13" xfId="0" applyNumberFormat="1" applyFont="1" applyFill="1" applyBorder="1" applyAlignment="1">
      <alignment horizontal="left"/>
    </xf>
    <xf numFmtId="0" fontId="15" fillId="0" borderId="22" xfId="0" applyFont="1" applyFill="1" applyBorder="1" applyAlignment="1">
      <alignment horizontal="right"/>
    </xf>
    <xf numFmtId="4" fontId="15" fillId="0" borderId="35" xfId="0" applyNumberFormat="1" applyFont="1" applyFill="1" applyBorder="1"/>
    <xf numFmtId="0" fontId="16" fillId="0" borderId="0" xfId="0" applyNumberFormat="1" applyFont="1" applyFill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7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8" xfId="0" applyFont="1" applyFill="1" applyBorder="1"/>
    <xf numFmtId="0" fontId="1" fillId="0" borderId="0" xfId="0" applyFont="1" applyFill="1"/>
    <xf numFmtId="4" fontId="1" fillId="0" borderId="0" xfId="0" applyNumberFormat="1" applyFont="1" applyFill="1" applyBorder="1" applyAlignment="1">
      <alignment horizontal="center"/>
    </xf>
    <xf numFmtId="0" fontId="20" fillId="0" borderId="0" xfId="0" applyFont="1" applyFill="1" applyBorder="1"/>
    <xf numFmtId="165" fontId="20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9" fillId="0" borderId="7" xfId="0" applyFont="1" applyFill="1" applyBorder="1"/>
    <xf numFmtId="0" fontId="9" fillId="0" borderId="0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9" fillId="0" borderId="8" xfId="0" applyFont="1" applyFill="1" applyBorder="1"/>
    <xf numFmtId="49" fontId="16" fillId="0" borderId="0" xfId="0" applyNumberFormat="1" applyFont="1" applyFill="1" applyBorder="1" applyAlignment="1">
      <alignment horizontal="left"/>
    </xf>
    <xf numFmtId="4" fontId="16" fillId="0" borderId="0" xfId="0" applyNumberFormat="1" applyFont="1" applyFill="1" applyBorder="1"/>
    <xf numFmtId="0" fontId="24" fillId="0" borderId="0" xfId="0" applyFont="1" applyFill="1" applyBorder="1"/>
    <xf numFmtId="0" fontId="0" fillId="0" borderId="0" xfId="0" applyFill="1" applyBorder="1"/>
    <xf numFmtId="0" fontId="13" fillId="0" borderId="14" xfId="0" applyFont="1" applyFill="1" applyBorder="1" applyAlignment="1">
      <alignment horizontal="center"/>
    </xf>
    <xf numFmtId="4" fontId="13" fillId="0" borderId="14" xfId="0" applyNumberFormat="1" applyFont="1" applyFill="1" applyBorder="1"/>
    <xf numFmtId="4" fontId="13" fillId="0" borderId="13" xfId="0" applyNumberFormat="1" applyFont="1" applyFill="1" applyBorder="1"/>
    <xf numFmtId="3" fontId="13" fillId="0" borderId="13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 applyProtection="1">
      <alignment horizontal="center"/>
    </xf>
    <xf numFmtId="4" fontId="14" fillId="0" borderId="0" xfId="0" applyNumberFormat="1" applyFont="1" applyFill="1" applyBorder="1" applyAlignment="1" applyProtection="1">
      <alignment horizontal="center"/>
    </xf>
    <xf numFmtId="0" fontId="13" fillId="0" borderId="0" xfId="0" applyFont="1" applyFill="1" applyBorder="1"/>
    <xf numFmtId="0" fontId="1" fillId="0" borderId="0" xfId="0" applyNumberFormat="1" applyFont="1" applyFill="1" applyBorder="1" applyAlignment="1">
      <alignment horizontal="center"/>
    </xf>
    <xf numFmtId="3" fontId="13" fillId="0" borderId="14" xfId="0" applyNumberFormat="1" applyFont="1" applyFill="1" applyBorder="1" applyAlignment="1">
      <alignment horizontal="center"/>
    </xf>
    <xf numFmtId="14" fontId="1" fillId="0" borderId="0" xfId="0" applyNumberFormat="1" applyFont="1"/>
    <xf numFmtId="0" fontId="16" fillId="0" borderId="22" xfId="0" applyFont="1" applyFill="1" applyBorder="1" applyAlignment="1">
      <alignment wrapText="1"/>
    </xf>
    <xf numFmtId="49" fontId="13" fillId="0" borderId="13" xfId="0" applyNumberFormat="1" applyFont="1" applyFill="1" applyBorder="1" applyAlignment="1">
      <alignment horizontal="left"/>
    </xf>
    <xf numFmtId="0" fontId="2" fillId="0" borderId="6" xfId="0" applyFont="1" applyFill="1" applyBorder="1"/>
    <xf numFmtId="4" fontId="15" fillId="0" borderId="47" xfId="0" applyNumberFormat="1" applyFont="1" applyFill="1" applyBorder="1"/>
    <xf numFmtId="0" fontId="11" fillId="0" borderId="42" xfId="0" applyFont="1" applyFill="1" applyBorder="1" applyAlignment="1"/>
    <xf numFmtId="0" fontId="0" fillId="0" borderId="42" xfId="0" applyFill="1" applyBorder="1"/>
    <xf numFmtId="0" fontId="0" fillId="0" borderId="43" xfId="0" applyFill="1" applyBorder="1"/>
    <xf numFmtId="0" fontId="11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0" fontId="0" fillId="0" borderId="31" xfId="0" applyFill="1" applyBorder="1"/>
    <xf numFmtId="0" fontId="23" fillId="0" borderId="0" xfId="0" applyFont="1" applyFill="1" applyBorder="1"/>
    <xf numFmtId="0" fontId="22" fillId="0" borderId="25" xfId="0" applyFont="1" applyFill="1" applyBorder="1" applyAlignment="1">
      <alignment horizontal="center"/>
    </xf>
    <xf numFmtId="0" fontId="22" fillId="0" borderId="31" xfId="0" applyFont="1" applyFill="1" applyBorder="1" applyAlignment="1">
      <alignment horizontal="center"/>
    </xf>
    <xf numFmtId="0" fontId="15" fillId="0" borderId="48" xfId="0" applyFont="1" applyFill="1" applyBorder="1"/>
    <xf numFmtId="0" fontId="13" fillId="0" borderId="49" xfId="0" applyFont="1" applyFill="1" applyBorder="1"/>
    <xf numFmtId="0" fontId="13" fillId="0" borderId="25" xfId="0" applyFont="1" applyFill="1" applyBorder="1"/>
    <xf numFmtId="0" fontId="15" fillId="0" borderId="0" xfId="0" applyFont="1" applyFill="1" applyBorder="1"/>
    <xf numFmtId="0" fontId="13" fillId="0" borderId="29" xfId="0" applyFont="1" applyFill="1" applyBorder="1"/>
    <xf numFmtId="0" fontId="13" fillId="0" borderId="50" xfId="0" applyFont="1" applyFill="1" applyBorder="1"/>
    <xf numFmtId="0" fontId="13" fillId="0" borderId="31" xfId="0" applyFont="1" applyFill="1" applyBorder="1"/>
    <xf numFmtId="4" fontId="13" fillId="0" borderId="29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31" xfId="0" applyFont="1" applyFill="1" applyBorder="1" applyAlignment="1">
      <alignment horizontal="left"/>
    </xf>
    <xf numFmtId="0" fontId="0" fillId="0" borderId="25" xfId="0" applyFill="1" applyBorder="1"/>
    <xf numFmtId="0" fontId="16" fillId="0" borderId="49" xfId="0" applyFont="1" applyFill="1" applyBorder="1"/>
    <xf numFmtId="0" fontId="16" fillId="0" borderId="31" xfId="0" applyFont="1" applyFill="1" applyBorder="1"/>
    <xf numFmtId="0" fontId="14" fillId="0" borderId="0" xfId="0" applyFont="1" applyFill="1" applyBorder="1"/>
    <xf numFmtId="4" fontId="16" fillId="0" borderId="51" xfId="0" applyNumberFormat="1" applyFont="1" applyFill="1" applyBorder="1"/>
    <xf numFmtId="0" fontId="16" fillId="0" borderId="51" xfId="0" applyFont="1" applyFill="1" applyBorder="1"/>
    <xf numFmtId="0" fontId="15" fillId="0" borderId="0" xfId="0" applyFont="1" applyFill="1" applyBorder="1" applyAlignment="1">
      <alignment horizontal="right"/>
    </xf>
    <xf numFmtId="4" fontId="13" fillId="0" borderId="29" xfId="0" applyNumberFormat="1" applyFont="1" applyFill="1" applyBorder="1"/>
    <xf numFmtId="4" fontId="13" fillId="0" borderId="50" xfId="0" applyNumberFormat="1" applyFont="1" applyFill="1" applyBorder="1"/>
    <xf numFmtId="0" fontId="16" fillId="0" borderId="0" xfId="0" applyFont="1" applyFill="1" applyBorder="1" applyAlignment="1">
      <alignment horizontal="right"/>
    </xf>
    <xf numFmtId="0" fontId="16" fillId="0" borderId="52" xfId="0" applyFont="1" applyFill="1" applyBorder="1"/>
    <xf numFmtId="0" fontId="16" fillId="0" borderId="45" xfId="0" applyFont="1" applyFill="1" applyBorder="1"/>
    <xf numFmtId="0" fontId="16" fillId="0" borderId="46" xfId="0" applyFont="1" applyFill="1" applyBorder="1"/>
    <xf numFmtId="0" fontId="0" fillId="0" borderId="0" xfId="0" applyFill="1"/>
    <xf numFmtId="0" fontId="41" fillId="0" borderId="0" xfId="0" applyFont="1"/>
    <xf numFmtId="0" fontId="41" fillId="0" borderId="0" xfId="0" applyFont="1" applyFill="1" applyAlignment="1">
      <alignment horizontal="left"/>
    </xf>
    <xf numFmtId="0" fontId="42" fillId="0" borderId="0" xfId="0" applyFont="1" applyFill="1" applyAlignment="1">
      <alignment horizontal="left"/>
    </xf>
    <xf numFmtId="0" fontId="42" fillId="0" borderId="0" xfId="0" applyFont="1"/>
    <xf numFmtId="0" fontId="41" fillId="0" borderId="13" xfId="0" applyFont="1" applyBorder="1"/>
    <xf numFmtId="0" fontId="41" fillId="0" borderId="0" xfId="0" applyFont="1" applyBorder="1"/>
    <xf numFmtId="0" fontId="43" fillId="0" borderId="0" xfId="0" applyFont="1" applyFill="1" applyAlignment="1">
      <alignment horizontal="center"/>
    </xf>
    <xf numFmtId="0" fontId="41" fillId="0" borderId="0" xfId="0" applyFont="1" applyAlignment="1">
      <alignment horizontal="center"/>
    </xf>
    <xf numFmtId="0" fontId="13" fillId="37" borderId="13" xfId="0" applyFont="1" applyFill="1" applyBorder="1"/>
    <xf numFmtId="0" fontId="0" fillId="37" borderId="13" xfId="0" applyFill="1" applyBorder="1" applyAlignment="1"/>
    <xf numFmtId="0" fontId="0" fillId="37" borderId="13" xfId="0" applyFill="1" applyBorder="1" applyAlignment="1">
      <alignment horizontal="center"/>
    </xf>
    <xf numFmtId="0" fontId="13" fillId="37" borderId="13" xfId="0" applyFont="1" applyFill="1" applyBorder="1" applyAlignment="1">
      <alignment horizontal="center"/>
    </xf>
    <xf numFmtId="0" fontId="13" fillId="37" borderId="14" xfId="0" applyFont="1" applyFill="1" applyBorder="1"/>
    <xf numFmtId="0" fontId="13" fillId="37" borderId="14" xfId="0" applyFont="1" applyFill="1" applyBorder="1" applyProtection="1"/>
    <xf numFmtId="164" fontId="1" fillId="37" borderId="0" xfId="0" applyNumberFormat="1" applyFont="1" applyFill="1" applyAlignment="1">
      <alignment horizontal="center"/>
    </xf>
    <xf numFmtId="49" fontId="6" fillId="37" borderId="20" xfId="0" applyNumberFormat="1" applyFont="1" applyFill="1" applyBorder="1" applyAlignment="1">
      <alignment horizontal="center"/>
    </xf>
    <xf numFmtId="4" fontId="6" fillId="37" borderId="20" xfId="0" applyNumberFormat="1" applyFont="1" applyFill="1" applyBorder="1" applyAlignment="1">
      <alignment horizontal="center"/>
    </xf>
    <xf numFmtId="4" fontId="43" fillId="0" borderId="17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3" fillId="0" borderId="2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10" fillId="0" borderId="0" xfId="0" applyFont="1" applyFill="1" applyAlignment="1">
      <alignment horizontal="center"/>
    </xf>
    <xf numFmtId="0" fontId="27" fillId="36" borderId="0" xfId="0" applyFont="1" applyFill="1" applyAlignment="1">
      <alignment horizontal="center"/>
    </xf>
    <xf numFmtId="0" fontId="22" fillId="0" borderId="2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3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11" fillId="0" borderId="42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3" fontId="2" fillId="38" borderId="3" xfId="0" applyNumberFormat="1" applyFont="1" applyFill="1" applyBorder="1" applyAlignment="1">
      <alignment horizontal="center"/>
    </xf>
    <xf numFmtId="0" fontId="2" fillId="38" borderId="15" xfId="0" applyFont="1" applyFill="1" applyBorder="1" applyAlignment="1">
      <alignment horizontal="center"/>
    </xf>
    <xf numFmtId="3" fontId="13" fillId="0" borderId="14" xfId="0" applyNumberFormat="1" applyFont="1" applyFill="1" applyBorder="1"/>
    <xf numFmtId="14" fontId="41" fillId="38" borderId="0" xfId="0" applyNumberFormat="1" applyFont="1" applyFill="1"/>
    <xf numFmtId="0" fontId="41" fillId="0" borderId="0" xfId="0" applyFont="1" applyFill="1" applyAlignment="1">
      <alignment horizontal="right"/>
    </xf>
    <xf numFmtId="0" fontId="0" fillId="38" borderId="0" xfId="0" applyFill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4" fontId="5" fillId="0" borderId="12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53" xfId="0" applyNumberFormat="1" applyFont="1" applyFill="1" applyBorder="1" applyAlignment="1">
      <alignment horizontal="center"/>
    </xf>
    <xf numFmtId="4" fontId="5" fillId="0" borderId="54" xfId="0" applyNumberFormat="1" applyFont="1" applyFill="1" applyBorder="1" applyAlignment="1">
      <alignment horizontal="center"/>
    </xf>
    <xf numFmtId="4" fontId="5" fillId="0" borderId="17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4" fontId="0" fillId="0" borderId="9" xfId="0" applyNumberFormat="1" applyFill="1" applyBorder="1" applyAlignment="1" applyProtection="1">
      <alignment horizontal="center"/>
    </xf>
    <xf numFmtId="4" fontId="0" fillId="0" borderId="10" xfId="0" applyNumberFormat="1" applyFill="1" applyBorder="1" applyAlignment="1" applyProtection="1">
      <alignment horizontal="center"/>
    </xf>
    <xf numFmtId="4" fontId="0" fillId="0" borderId="16" xfId="0" applyNumberFormat="1" applyFill="1" applyBorder="1" applyAlignment="1" applyProtection="1">
      <alignment horizontal="center"/>
    </xf>
    <xf numFmtId="4" fontId="0" fillId="0" borderId="10" xfId="0" applyNumberFormat="1" applyFill="1" applyBorder="1" applyAlignment="1">
      <alignment horizontal="center"/>
    </xf>
    <xf numFmtId="4" fontId="0" fillId="0" borderId="16" xfId="0" applyNumberFormat="1" applyFill="1" applyBorder="1" applyAlignment="1">
      <alignment horizontal="center"/>
    </xf>
    <xf numFmtId="4" fontId="0" fillId="0" borderId="19" xfId="0" applyNumberFormat="1" applyFill="1" applyBorder="1" applyAlignment="1" applyProtection="1">
      <alignment horizontal="center"/>
    </xf>
    <xf numFmtId="4" fontId="46" fillId="0" borderId="20" xfId="0" applyNumberFormat="1" applyFont="1" applyFill="1" applyBorder="1" applyAlignment="1" applyProtection="1">
      <alignment horizontal="center"/>
    </xf>
    <xf numFmtId="4" fontId="0" fillId="0" borderId="39" xfId="0" applyNumberFormat="1" applyFill="1" applyBorder="1"/>
    <xf numFmtId="4" fontId="0" fillId="0" borderId="21" xfId="0" applyNumberFormat="1" applyFill="1" applyBorder="1"/>
    <xf numFmtId="4" fontId="21" fillId="0" borderId="21" xfId="0" applyNumberFormat="1" applyFont="1" applyFill="1" applyBorder="1" applyAlignment="1">
      <alignment horizontal="center"/>
    </xf>
    <xf numFmtId="4" fontId="21" fillId="0" borderId="40" xfId="0" applyNumberFormat="1" applyFont="1" applyFill="1" applyBorder="1" applyAlignment="1">
      <alignment horizontal="center"/>
    </xf>
    <xf numFmtId="4" fontId="0" fillId="0" borderId="10" xfId="0" applyNumberFormat="1" applyFill="1" applyBorder="1"/>
    <xf numFmtId="4" fontId="6" fillId="0" borderId="16" xfId="0" applyNumberFormat="1" applyFont="1" applyFill="1" applyBorder="1"/>
    <xf numFmtId="4" fontId="0" fillId="0" borderId="0" xfId="0" applyNumberFormat="1" applyFill="1" applyBorder="1"/>
    <xf numFmtId="4" fontId="0" fillId="0" borderId="46" xfId="0" applyNumberFormat="1" applyFill="1" applyBorder="1"/>
    <xf numFmtId="4" fontId="13" fillId="0" borderId="9" xfId="0" applyNumberFormat="1" applyFont="1" applyFill="1" applyBorder="1" applyProtection="1"/>
    <xf numFmtId="4" fontId="1" fillId="0" borderId="10" xfId="0" applyNumberFormat="1" applyFont="1" applyFill="1" applyBorder="1" applyProtection="1"/>
    <xf numFmtId="4" fontId="1" fillId="0" borderId="10" xfId="0" applyNumberFormat="1" applyFont="1" applyFill="1" applyBorder="1"/>
    <xf numFmtId="0" fontId="13" fillId="0" borderId="41" xfId="0" applyFont="1" applyFill="1" applyBorder="1"/>
    <xf numFmtId="0" fontId="1" fillId="0" borderId="42" xfId="0" applyFont="1" applyFill="1" applyBorder="1"/>
    <xf numFmtId="0" fontId="1" fillId="38" borderId="28" xfId="0" applyFont="1" applyFill="1" applyBorder="1"/>
    <xf numFmtId="0" fontId="1" fillId="38" borderId="13" xfId="0" applyFont="1" applyFill="1" applyBorder="1"/>
    <xf numFmtId="0" fontId="13" fillId="0" borderId="0" xfId="0" applyFont="1" applyFill="1" applyBorder="1" applyAlignment="1">
      <alignment horizontal="center"/>
    </xf>
    <xf numFmtId="4" fontId="1" fillId="38" borderId="13" xfId="0" applyNumberFormat="1" applyFont="1" applyFill="1" applyBorder="1"/>
    <xf numFmtId="15" fontId="1" fillId="38" borderId="32" xfId="0" applyNumberFormat="1" applyFont="1" applyFill="1" applyBorder="1"/>
    <xf numFmtId="0" fontId="1" fillId="38" borderId="14" xfId="0" applyFont="1" applyFill="1" applyBorder="1"/>
    <xf numFmtId="4" fontId="1" fillId="38" borderId="14" xfId="0" applyNumberFormat="1" applyFont="1" applyFill="1" applyBorder="1"/>
    <xf numFmtId="0" fontId="1" fillId="38" borderId="32" xfId="0" applyFont="1" applyFill="1" applyBorder="1"/>
    <xf numFmtId="0" fontId="1" fillId="38" borderId="33" xfId="0" applyFont="1" applyFill="1" applyBorder="1"/>
    <xf numFmtId="0" fontId="1" fillId="38" borderId="44" xfId="0" applyFont="1" applyFill="1" applyBorder="1"/>
    <xf numFmtId="0" fontId="13" fillId="0" borderId="45" xfId="0" applyFont="1" applyFill="1" applyBorder="1" applyAlignment="1">
      <alignment horizontal="center"/>
    </xf>
    <xf numFmtId="4" fontId="1" fillId="38" borderId="44" xfId="0" applyNumberFormat="1" applyFont="1" applyFill="1" applyBorder="1"/>
    <xf numFmtId="0" fontId="13" fillId="0" borderId="45" xfId="0" applyFont="1" applyFill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39" borderId="41" xfId="0" applyFont="1" applyFill="1" applyBorder="1"/>
    <xf numFmtId="0" fontId="3" fillId="39" borderId="42" xfId="0" applyFont="1" applyFill="1" applyBorder="1" applyAlignment="1">
      <alignment horizontal="center"/>
    </xf>
    <xf numFmtId="0" fontId="3" fillId="39" borderId="42" xfId="0" applyFont="1" applyFill="1" applyBorder="1" applyAlignment="1">
      <alignment horizontal="center"/>
    </xf>
    <xf numFmtId="0" fontId="3" fillId="39" borderId="42" xfId="0" applyFont="1" applyFill="1" applyBorder="1"/>
    <xf numFmtId="0" fontId="3" fillId="39" borderId="43" xfId="0" applyFont="1" applyFill="1" applyBorder="1"/>
    <xf numFmtId="0" fontId="3" fillId="39" borderId="25" xfId="0" applyFont="1" applyFill="1" applyBorder="1"/>
    <xf numFmtId="4" fontId="3" fillId="39" borderId="0" xfId="0" applyNumberFormat="1" applyFont="1" applyFill="1" applyBorder="1"/>
    <xf numFmtId="164" fontId="3" fillId="39" borderId="0" xfId="0" applyNumberFormat="1" applyFont="1" applyFill="1" applyBorder="1"/>
    <xf numFmtId="0" fontId="3" fillId="39" borderId="0" xfId="0" applyFont="1" applyFill="1" applyBorder="1"/>
    <xf numFmtId="0" fontId="3" fillId="39" borderId="31" xfId="0" applyFont="1" applyFill="1" applyBorder="1"/>
    <xf numFmtId="164" fontId="7" fillId="39" borderId="0" xfId="0" applyNumberFormat="1" applyFont="1" applyFill="1" applyBorder="1"/>
    <xf numFmtId="0" fontId="7" fillId="39" borderId="0" xfId="0" applyFont="1" applyFill="1" applyBorder="1"/>
    <xf numFmtId="0" fontId="3" fillId="39" borderId="0" xfId="0" applyFont="1" applyFill="1" applyBorder="1" applyAlignment="1">
      <alignment horizontal="center"/>
    </xf>
    <xf numFmtId="0" fontId="7" fillId="39" borderId="31" xfId="0" applyFont="1" applyFill="1" applyBorder="1"/>
    <xf numFmtId="0" fontId="3" fillId="39" borderId="52" xfId="0" applyFont="1" applyFill="1" applyBorder="1"/>
    <xf numFmtId="164" fontId="7" fillId="39" borderId="45" xfId="0" applyNumberFormat="1" applyFont="1" applyFill="1" applyBorder="1"/>
    <xf numFmtId="0" fontId="7" fillId="39" borderId="45" xfId="0" applyFont="1" applyFill="1" applyBorder="1"/>
    <xf numFmtId="0" fontId="3" fillId="39" borderId="45" xfId="0" applyFont="1" applyFill="1" applyBorder="1" applyAlignment="1">
      <alignment horizontal="center"/>
    </xf>
    <xf numFmtId="0" fontId="3" fillId="39" borderId="45" xfId="0" applyFont="1" applyFill="1" applyBorder="1" applyAlignment="1">
      <alignment horizontal="left"/>
    </xf>
    <xf numFmtId="0" fontId="7" fillId="39" borderId="46" xfId="0" applyFont="1" applyFill="1" applyBorder="1"/>
    <xf numFmtId="0" fontId="41" fillId="0" borderId="0" xfId="0" applyFont="1" applyFill="1"/>
    <xf numFmtId="164" fontId="44" fillId="0" borderId="0" xfId="0" applyNumberFormat="1" applyFont="1" applyFill="1" applyAlignment="1">
      <alignment horizontal="center"/>
    </xf>
    <xf numFmtId="0" fontId="41" fillId="0" borderId="13" xfId="0" applyFont="1" applyFill="1" applyBorder="1"/>
  </cellXfs>
  <cellStyles count="44">
    <cellStyle name="Buena" xfId="1"/>
    <cellStyle name="Cálculo" xfId="2"/>
    <cellStyle name="Celda de comprobación" xfId="3"/>
    <cellStyle name="Celda vinculada" xfId="4"/>
    <cellStyle name="Encabezado 4" xfId="5"/>
    <cellStyle name="Énfasis 1" xfId="6"/>
    <cellStyle name="Énfasis 2" xfId="7"/>
    <cellStyle name="Énfasis 3" xfId="8"/>
    <cellStyle name="Énfasis1" xfId="9"/>
    <cellStyle name="Énfasis1 - 20%" xfId="10"/>
    <cellStyle name="Énfasis1 - 40%" xfId="11"/>
    <cellStyle name="Énfasis1 - 60%" xfId="12"/>
    <cellStyle name="Énfasis2" xfId="13"/>
    <cellStyle name="Énfasis2 - 20%" xfId="14"/>
    <cellStyle name="Énfasis2 - 40%" xfId="15"/>
    <cellStyle name="Énfasis2 - 60%" xfId="16"/>
    <cellStyle name="Énfasis3" xfId="17"/>
    <cellStyle name="Énfasis3 - 20%" xfId="18"/>
    <cellStyle name="Énfasis3 - 40%" xfId="19"/>
    <cellStyle name="Énfasis3 - 60%" xfId="20"/>
    <cellStyle name="Énfasis4" xfId="21"/>
    <cellStyle name="Énfasis4 - 20%" xfId="22"/>
    <cellStyle name="Énfasis4 - 40%" xfId="23"/>
    <cellStyle name="Énfasis4 - 60%" xfId="24"/>
    <cellStyle name="Énfasis5" xfId="25"/>
    <cellStyle name="Énfasis5 - 20%" xfId="26"/>
    <cellStyle name="Énfasis5 - 40%" xfId="27"/>
    <cellStyle name="Énfasis5 - 60%" xfId="28"/>
    <cellStyle name="Énfasis6" xfId="29"/>
    <cellStyle name="Énfasis6 - 20%" xfId="30"/>
    <cellStyle name="Énfasis6 - 40%" xfId="31"/>
    <cellStyle name="Énfasis6 - 60%" xfId="32"/>
    <cellStyle name="Entrada" xfId="33"/>
    <cellStyle name="Incorrecto" xfId="34"/>
    <cellStyle name="Neutral" xfId="35" builtinId="28" customBuiltin="1"/>
    <cellStyle name="Normal" xfId="0" builtinId="0"/>
    <cellStyle name="Notas" xfId="36"/>
    <cellStyle name="Salida" xfId="37"/>
    <cellStyle name="Texto de advertencia" xfId="38"/>
    <cellStyle name="Título 1" xfId="39"/>
    <cellStyle name="Título 2" xfId="40"/>
    <cellStyle name="Título 3" xfId="41"/>
    <cellStyle name="Título de hoja" xfId="42"/>
    <cellStyle name="Total" xfId="43" builtinId="25" customBuiltin="1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0,00"/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28</xdr:row>
      <xdr:rowOff>57150</xdr:rowOff>
    </xdr:from>
    <xdr:to>
      <xdr:col>3</xdr:col>
      <xdr:colOff>390525</xdr:colOff>
      <xdr:row>29</xdr:row>
      <xdr:rowOff>0</xdr:rowOff>
    </xdr:to>
    <xdr:sp macro="" textlink="">
      <xdr:nvSpPr>
        <xdr:cNvPr id="1109" name="Text Box 85"/>
        <xdr:cNvSpPr txBox="1">
          <a:spLocks noChangeArrowheads="1"/>
        </xdr:cNvSpPr>
      </xdr:nvSpPr>
      <xdr:spPr bwMode="auto">
        <a:xfrm>
          <a:off x="2095500" y="2695575"/>
          <a:ext cx="390525" cy="104775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Meses:</a:t>
          </a:r>
        </a:p>
      </xdr:txBody>
    </xdr:sp>
    <xdr:clientData/>
  </xdr:twoCellAnchor>
  <xdr:twoCellAnchor>
    <xdr:from>
      <xdr:col>4</xdr:col>
      <xdr:colOff>381000</xdr:colOff>
      <xdr:row>28</xdr:row>
      <xdr:rowOff>57150</xdr:rowOff>
    </xdr:from>
    <xdr:to>
      <xdr:col>4</xdr:col>
      <xdr:colOff>685800</xdr:colOff>
      <xdr:row>29</xdr:row>
      <xdr:rowOff>0</xdr:rowOff>
    </xdr:to>
    <xdr:sp macro="" textlink="">
      <xdr:nvSpPr>
        <xdr:cNvPr id="1110" name="Text Box 86"/>
        <xdr:cNvSpPr txBox="1">
          <a:spLocks noChangeArrowheads="1"/>
        </xdr:cNvSpPr>
      </xdr:nvSpPr>
      <xdr:spPr bwMode="auto">
        <a:xfrm>
          <a:off x="3162300" y="2695575"/>
          <a:ext cx="304800" cy="104775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Dias:</a:t>
          </a:r>
        </a:p>
      </xdr:txBody>
    </xdr:sp>
    <xdr:clientData/>
  </xdr:twoCellAnchor>
  <xdr:twoCellAnchor>
    <xdr:from>
      <xdr:col>5</xdr:col>
      <xdr:colOff>666750</xdr:colOff>
      <xdr:row>28</xdr:row>
      <xdr:rowOff>57150</xdr:rowOff>
    </xdr:from>
    <xdr:to>
      <xdr:col>6</xdr:col>
      <xdr:colOff>390525</xdr:colOff>
      <xdr:row>29</xdr:row>
      <xdr:rowOff>0</xdr:rowOff>
    </xdr:to>
    <xdr:sp macro="" textlink="">
      <xdr:nvSpPr>
        <xdr:cNvPr id="1111" name="Text Box 87"/>
        <xdr:cNvSpPr txBox="1">
          <a:spLocks noChangeArrowheads="1"/>
        </xdr:cNvSpPr>
      </xdr:nvSpPr>
      <xdr:spPr bwMode="auto">
        <a:xfrm>
          <a:off x="4295775" y="2695575"/>
          <a:ext cx="400050" cy="104775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Meses:</a:t>
          </a:r>
        </a:p>
      </xdr:txBody>
    </xdr:sp>
    <xdr:clientData/>
  </xdr:twoCellAnchor>
  <xdr:twoCellAnchor>
    <xdr:from>
      <xdr:col>7</xdr:col>
      <xdr:colOff>276225</xdr:colOff>
      <xdr:row>28</xdr:row>
      <xdr:rowOff>57150</xdr:rowOff>
    </xdr:from>
    <xdr:to>
      <xdr:col>8</xdr:col>
      <xdr:colOff>0</xdr:colOff>
      <xdr:row>29</xdr:row>
      <xdr:rowOff>0</xdr:rowOff>
    </xdr:to>
    <xdr:sp macro="" textlink="">
      <xdr:nvSpPr>
        <xdr:cNvPr id="1112" name="Text Box 88"/>
        <xdr:cNvSpPr txBox="1">
          <a:spLocks noChangeArrowheads="1"/>
        </xdr:cNvSpPr>
      </xdr:nvSpPr>
      <xdr:spPr bwMode="auto">
        <a:xfrm>
          <a:off x="5248275" y="2695575"/>
          <a:ext cx="390525" cy="104775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Dias:</a:t>
          </a:r>
        </a:p>
      </xdr:txBody>
    </xdr:sp>
    <xdr:clientData/>
  </xdr:twoCellAnchor>
  <xdr:twoCellAnchor>
    <xdr:from>
      <xdr:col>2</xdr:col>
      <xdr:colOff>685800</xdr:colOff>
      <xdr:row>46</xdr:row>
      <xdr:rowOff>0</xdr:rowOff>
    </xdr:from>
    <xdr:to>
      <xdr:col>3</xdr:col>
      <xdr:colOff>304800</xdr:colOff>
      <xdr:row>46</xdr:row>
      <xdr:rowOff>0</xdr:rowOff>
    </xdr:to>
    <xdr:sp macro="" textlink="">
      <xdr:nvSpPr>
        <xdr:cNvPr id="1113" name="Text Box 89"/>
        <xdr:cNvSpPr txBox="1">
          <a:spLocks noChangeArrowheads="1"/>
        </xdr:cNvSpPr>
      </xdr:nvSpPr>
      <xdr:spPr bwMode="auto">
        <a:xfrm>
          <a:off x="2066925" y="5229225"/>
          <a:ext cx="333375" cy="0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Año:</a:t>
          </a:r>
        </a:p>
      </xdr:txBody>
    </xdr:sp>
    <xdr:clientData/>
  </xdr:twoCellAnchor>
  <xdr:twoCellAnchor>
    <xdr:from>
      <xdr:col>3</xdr:col>
      <xdr:colOff>657225</xdr:colOff>
      <xdr:row>46</xdr:row>
      <xdr:rowOff>0</xdr:rowOff>
    </xdr:from>
    <xdr:to>
      <xdr:col>4</xdr:col>
      <xdr:colOff>390525</xdr:colOff>
      <xdr:row>46</xdr:row>
      <xdr:rowOff>0</xdr:rowOff>
    </xdr:to>
    <xdr:sp macro="" textlink="">
      <xdr:nvSpPr>
        <xdr:cNvPr id="1114" name="Text Box 90"/>
        <xdr:cNvSpPr txBox="1">
          <a:spLocks noChangeArrowheads="1"/>
        </xdr:cNvSpPr>
      </xdr:nvSpPr>
      <xdr:spPr bwMode="auto">
        <a:xfrm>
          <a:off x="2752725" y="5229225"/>
          <a:ext cx="419100" cy="0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Mes:</a:t>
          </a:r>
        </a:p>
      </xdr:txBody>
    </xdr:sp>
    <xdr:clientData/>
  </xdr:twoCellAnchor>
  <xdr:twoCellAnchor>
    <xdr:from>
      <xdr:col>4</xdr:col>
      <xdr:colOff>676275</xdr:colOff>
      <xdr:row>46</xdr:row>
      <xdr:rowOff>0</xdr:rowOff>
    </xdr:from>
    <xdr:to>
      <xdr:col>5</xdr:col>
      <xdr:colOff>304800</xdr:colOff>
      <xdr:row>46</xdr:row>
      <xdr:rowOff>0</xdr:rowOff>
    </xdr:to>
    <xdr:sp macro="" textlink="">
      <xdr:nvSpPr>
        <xdr:cNvPr id="1115" name="Text Box 91"/>
        <xdr:cNvSpPr txBox="1">
          <a:spLocks noChangeArrowheads="1"/>
        </xdr:cNvSpPr>
      </xdr:nvSpPr>
      <xdr:spPr bwMode="auto">
        <a:xfrm>
          <a:off x="3457575" y="5229225"/>
          <a:ext cx="476250" cy="0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Dia:</a:t>
          </a:r>
        </a:p>
      </xdr:txBody>
    </xdr:sp>
    <xdr:clientData/>
  </xdr:twoCellAnchor>
  <xdr:twoCellAnchor>
    <xdr:from>
      <xdr:col>6</xdr:col>
      <xdr:colOff>619125</xdr:colOff>
      <xdr:row>46</xdr:row>
      <xdr:rowOff>0</xdr:rowOff>
    </xdr:from>
    <xdr:to>
      <xdr:col>7</xdr:col>
      <xdr:colOff>342900</xdr:colOff>
      <xdr:row>46</xdr:row>
      <xdr:rowOff>0</xdr:rowOff>
    </xdr:to>
    <xdr:sp macro="" textlink="">
      <xdr:nvSpPr>
        <xdr:cNvPr id="1116" name="Text Box 92"/>
        <xdr:cNvSpPr txBox="1">
          <a:spLocks noChangeArrowheads="1"/>
        </xdr:cNvSpPr>
      </xdr:nvSpPr>
      <xdr:spPr bwMode="auto">
        <a:xfrm>
          <a:off x="4924425" y="5229225"/>
          <a:ext cx="390525" cy="0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Mes:</a:t>
          </a:r>
        </a:p>
      </xdr:txBody>
    </xdr:sp>
    <xdr:clientData/>
  </xdr:twoCellAnchor>
  <xdr:twoCellAnchor>
    <xdr:from>
      <xdr:col>7</xdr:col>
      <xdr:colOff>600075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117" name="Text Box 93"/>
        <xdr:cNvSpPr txBox="1">
          <a:spLocks noChangeArrowheads="1"/>
        </xdr:cNvSpPr>
      </xdr:nvSpPr>
      <xdr:spPr bwMode="auto">
        <a:xfrm>
          <a:off x="5572125" y="5229225"/>
          <a:ext cx="371475" cy="0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Dia:</a:t>
          </a:r>
        </a:p>
      </xdr:txBody>
    </xdr:sp>
    <xdr:clientData/>
  </xdr:twoCellAnchor>
  <xdr:twoCellAnchor>
    <xdr:from>
      <xdr:col>2</xdr:col>
      <xdr:colOff>685800</xdr:colOff>
      <xdr:row>46</xdr:row>
      <xdr:rowOff>0</xdr:rowOff>
    </xdr:from>
    <xdr:to>
      <xdr:col>3</xdr:col>
      <xdr:colOff>304800</xdr:colOff>
      <xdr:row>46</xdr:row>
      <xdr:rowOff>0</xdr:rowOff>
    </xdr:to>
    <xdr:sp macro="" textlink="">
      <xdr:nvSpPr>
        <xdr:cNvPr id="1143" name="Text Box 119"/>
        <xdr:cNvSpPr txBox="1">
          <a:spLocks noChangeArrowheads="1"/>
        </xdr:cNvSpPr>
      </xdr:nvSpPr>
      <xdr:spPr bwMode="auto">
        <a:xfrm>
          <a:off x="2066925" y="5229225"/>
          <a:ext cx="333375" cy="0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Año:</a:t>
          </a:r>
        </a:p>
      </xdr:txBody>
    </xdr:sp>
    <xdr:clientData/>
  </xdr:twoCellAnchor>
  <xdr:twoCellAnchor>
    <xdr:from>
      <xdr:col>3</xdr:col>
      <xdr:colOff>657225</xdr:colOff>
      <xdr:row>46</xdr:row>
      <xdr:rowOff>0</xdr:rowOff>
    </xdr:from>
    <xdr:to>
      <xdr:col>4</xdr:col>
      <xdr:colOff>390525</xdr:colOff>
      <xdr:row>46</xdr:row>
      <xdr:rowOff>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2752725" y="5229225"/>
          <a:ext cx="419100" cy="0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Mes:</a:t>
          </a:r>
        </a:p>
      </xdr:txBody>
    </xdr:sp>
    <xdr:clientData/>
  </xdr:twoCellAnchor>
  <xdr:twoCellAnchor>
    <xdr:from>
      <xdr:col>4</xdr:col>
      <xdr:colOff>676275</xdr:colOff>
      <xdr:row>46</xdr:row>
      <xdr:rowOff>0</xdr:rowOff>
    </xdr:from>
    <xdr:to>
      <xdr:col>5</xdr:col>
      <xdr:colOff>304800</xdr:colOff>
      <xdr:row>46</xdr:row>
      <xdr:rowOff>0</xdr:rowOff>
    </xdr:to>
    <xdr:sp macro="" textlink="">
      <xdr:nvSpPr>
        <xdr:cNvPr id="1145" name="Text Box 121"/>
        <xdr:cNvSpPr txBox="1">
          <a:spLocks noChangeArrowheads="1"/>
        </xdr:cNvSpPr>
      </xdr:nvSpPr>
      <xdr:spPr bwMode="auto">
        <a:xfrm>
          <a:off x="3457575" y="5229225"/>
          <a:ext cx="476250" cy="0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Dia:</a:t>
          </a:r>
        </a:p>
      </xdr:txBody>
    </xdr:sp>
    <xdr:clientData/>
  </xdr:twoCellAnchor>
  <xdr:twoCellAnchor>
    <xdr:from>
      <xdr:col>6</xdr:col>
      <xdr:colOff>619125</xdr:colOff>
      <xdr:row>46</xdr:row>
      <xdr:rowOff>0</xdr:rowOff>
    </xdr:from>
    <xdr:to>
      <xdr:col>7</xdr:col>
      <xdr:colOff>342900</xdr:colOff>
      <xdr:row>46</xdr:row>
      <xdr:rowOff>0</xdr:rowOff>
    </xdr:to>
    <xdr:sp macro="" textlink="">
      <xdr:nvSpPr>
        <xdr:cNvPr id="1146" name="Text Box 122"/>
        <xdr:cNvSpPr txBox="1">
          <a:spLocks noChangeArrowheads="1"/>
        </xdr:cNvSpPr>
      </xdr:nvSpPr>
      <xdr:spPr bwMode="auto">
        <a:xfrm>
          <a:off x="4924425" y="5229225"/>
          <a:ext cx="390525" cy="0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Mes:</a:t>
          </a:r>
        </a:p>
      </xdr:txBody>
    </xdr:sp>
    <xdr:clientData/>
  </xdr:twoCellAnchor>
  <xdr:twoCellAnchor>
    <xdr:from>
      <xdr:col>7</xdr:col>
      <xdr:colOff>600075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147" name="Text Box 123"/>
        <xdr:cNvSpPr txBox="1">
          <a:spLocks noChangeArrowheads="1"/>
        </xdr:cNvSpPr>
      </xdr:nvSpPr>
      <xdr:spPr bwMode="auto">
        <a:xfrm>
          <a:off x="5572125" y="5229225"/>
          <a:ext cx="371475" cy="0"/>
        </a:xfrm>
        <a:prstGeom prst="rect">
          <a:avLst/>
        </a:prstGeom>
        <a:solidFill>
          <a:srgbClr val="FFFF99">
            <a:alpha val="0"/>
          </a:srgbClr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Dia: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542924</xdr:colOff>
      <xdr:row>2</xdr:row>
      <xdr:rowOff>95250</xdr:rowOff>
    </xdr:from>
    <xdr:to>
      <xdr:col>6</xdr:col>
      <xdr:colOff>704849</xdr:colOff>
      <xdr:row>4</xdr:row>
      <xdr:rowOff>171450</xdr:rowOff>
    </xdr:to>
    <xdr:sp macro="" textlink="">
      <xdr:nvSpPr>
        <xdr:cNvPr id="3176" name="Text Box 104"/>
        <xdr:cNvSpPr txBox="1">
          <a:spLocks noChangeArrowheads="1"/>
        </xdr:cNvSpPr>
      </xdr:nvSpPr>
      <xdr:spPr bwMode="auto">
        <a:xfrm>
          <a:off x="2257424" y="419100"/>
          <a:ext cx="24479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3000" b="1" i="0" strike="noStrike">
              <a:solidFill>
                <a:srgbClr val="000000"/>
              </a:solidFill>
              <a:latin typeface="Times New Roman"/>
              <a:cs typeface="Times New Roman"/>
            </a:rPr>
            <a:t>FINIQUITO</a:t>
          </a:r>
          <a:endParaRPr lang="es-ES" sz="3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3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333375</xdr:colOff>
      <xdr:row>0</xdr:row>
      <xdr:rowOff>19050</xdr:rowOff>
    </xdr:from>
    <xdr:to>
      <xdr:col>2</xdr:col>
      <xdr:colOff>714375</xdr:colOff>
      <xdr:row>5</xdr:row>
      <xdr:rowOff>161925</xdr:rowOff>
    </xdr:to>
    <xdr:pic>
      <xdr:nvPicPr>
        <xdr:cNvPr id="2050" name="Picture 107" descr="Escudo de Bolivi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9050"/>
          <a:ext cx="11430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</xdr:row>
      <xdr:rowOff>76200</xdr:rowOff>
    </xdr:from>
    <xdr:to>
      <xdr:col>3</xdr:col>
      <xdr:colOff>476250</xdr:colOff>
      <xdr:row>8</xdr:row>
      <xdr:rowOff>95250</xdr:rowOff>
    </xdr:to>
    <xdr:sp macro="" textlink="">
      <xdr:nvSpPr>
        <xdr:cNvPr id="3184" name="Text Box 112"/>
        <xdr:cNvSpPr txBox="1">
          <a:spLocks noChangeArrowheads="1"/>
        </xdr:cNvSpPr>
      </xdr:nvSpPr>
      <xdr:spPr bwMode="auto">
        <a:xfrm>
          <a:off x="19050" y="1162050"/>
          <a:ext cx="2171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1">
              <a:latin typeface="Times New Roman" pitchFamily="18" charset="0"/>
              <a:ea typeface="+mn-ea"/>
              <a:cs typeface="Times New Roman" pitchFamily="18" charset="0"/>
            </a:rPr>
            <a:t>ESTADO PLURINACIONAL DE BOLIVIA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100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200025</xdr:colOff>
      <xdr:row>6</xdr:row>
      <xdr:rowOff>66675</xdr:rowOff>
    </xdr:from>
    <xdr:to>
      <xdr:col>8</xdr:col>
      <xdr:colOff>619125</xdr:colOff>
      <xdr:row>7</xdr:row>
      <xdr:rowOff>152400</xdr:rowOff>
    </xdr:to>
    <xdr:sp macro="" textlink="">
      <xdr:nvSpPr>
        <xdr:cNvPr id="3185" name="Text Box 113"/>
        <xdr:cNvSpPr txBox="1">
          <a:spLocks noChangeArrowheads="1"/>
        </xdr:cNvSpPr>
      </xdr:nvSpPr>
      <xdr:spPr bwMode="auto">
        <a:xfrm>
          <a:off x="4200525" y="1152525"/>
          <a:ext cx="1943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1">
              <a:latin typeface="Times New Roman" pitchFamily="18" charset="0"/>
              <a:ea typeface="+mn-ea"/>
              <a:cs typeface="Times New Roman" pitchFamily="18" charset="0"/>
            </a:rPr>
            <a:t>MINISTERIO DE TRABAJO, EMPLEO Y PREVISIÓN SOCIAL</a:t>
          </a:r>
        </a:p>
        <a:p>
          <a:pPr algn="ctr" rtl="0">
            <a:defRPr sz="1000"/>
          </a:pP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114300</xdr:colOff>
      <xdr:row>1</xdr:row>
      <xdr:rowOff>47625</xdr:rowOff>
    </xdr:from>
    <xdr:to>
      <xdr:col>8</xdr:col>
      <xdr:colOff>180975</xdr:colOff>
      <xdr:row>5</xdr:row>
      <xdr:rowOff>209550</xdr:rowOff>
    </xdr:to>
    <xdr:pic>
      <xdr:nvPicPr>
        <xdr:cNvPr id="2053" name="Picture 129" descr="LogoMTEP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29200" y="209550"/>
          <a:ext cx="828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16</xdr:row>
      <xdr:rowOff>9525</xdr:rowOff>
    </xdr:from>
    <xdr:to>
      <xdr:col>3</xdr:col>
      <xdr:colOff>247650</xdr:colOff>
      <xdr:row>18</xdr:row>
      <xdr:rowOff>104775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1162050" y="3667125"/>
          <a:ext cx="1057275" cy="5524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-----------------------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Interesado</a:t>
          </a:r>
        </a:p>
      </xdr:txBody>
    </xdr:sp>
    <xdr:clientData/>
  </xdr:twoCellAnchor>
  <xdr:twoCellAnchor>
    <xdr:from>
      <xdr:col>4</xdr:col>
      <xdr:colOff>1123950</xdr:colOff>
      <xdr:row>16</xdr:row>
      <xdr:rowOff>9525</xdr:rowOff>
    </xdr:from>
    <xdr:to>
      <xdr:col>5</xdr:col>
      <xdr:colOff>428625</xdr:colOff>
      <xdr:row>18</xdr:row>
      <xdr:rowOff>180975</xdr:rowOff>
    </xdr:to>
    <xdr:sp macro="" textlink="">
      <xdr:nvSpPr>
        <xdr:cNvPr id="5123" name="Rectangle 3"/>
        <xdr:cNvSpPr>
          <a:spLocks noChangeArrowheads="1"/>
        </xdr:cNvSpPr>
      </xdr:nvSpPr>
      <xdr:spPr bwMode="auto">
        <a:xfrm>
          <a:off x="4086225" y="3667125"/>
          <a:ext cx="1390650" cy="6286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----------------------------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Gerente General</a:t>
          </a:r>
        </a:p>
      </xdr:txBody>
    </xdr:sp>
    <xdr:clientData/>
  </xdr:twoCellAnchor>
  <xdr:twoCellAnchor>
    <xdr:from>
      <xdr:col>1</xdr:col>
      <xdr:colOff>676275</xdr:colOff>
      <xdr:row>20</xdr:row>
      <xdr:rowOff>0</xdr:rowOff>
    </xdr:from>
    <xdr:to>
      <xdr:col>3</xdr:col>
      <xdr:colOff>600075</xdr:colOff>
      <xdr:row>22</xdr:row>
      <xdr:rowOff>152400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819150" y="4572000"/>
          <a:ext cx="1752600" cy="60960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-----------------------------------------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Vº Bº Ministerio de Trabajo</a:t>
          </a:r>
        </a:p>
      </xdr:txBody>
    </xdr:sp>
    <xdr:clientData/>
  </xdr:twoCellAnchor>
  <xdr:twoCellAnchor>
    <xdr:from>
      <xdr:col>4</xdr:col>
      <xdr:colOff>1123950</xdr:colOff>
      <xdr:row>20</xdr:row>
      <xdr:rowOff>9525</xdr:rowOff>
    </xdr:from>
    <xdr:to>
      <xdr:col>5</xdr:col>
      <xdr:colOff>238125</xdr:colOff>
      <xdr:row>22</xdr:row>
      <xdr:rowOff>114300</xdr:rowOff>
    </xdr:to>
    <xdr:sp macro="" textlink="">
      <xdr:nvSpPr>
        <xdr:cNvPr id="5125" name="Rectangle 5"/>
        <xdr:cNvSpPr>
          <a:spLocks noChangeArrowheads="1"/>
        </xdr:cNvSpPr>
      </xdr:nvSpPr>
      <xdr:spPr bwMode="auto">
        <a:xfrm>
          <a:off x="4086225" y="4581525"/>
          <a:ext cx="1200150" cy="5619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/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----------------------------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SELLO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Tabla3" displayName="Tabla3" ref="A51:B54" totalsRowShown="0" headerRowDxfId="6">
  <autoFilter ref="A51:B54"/>
  <tableColumns count="2">
    <tableColumn id="1" name="Años: "/>
    <tableColumn id="2" name="Días: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A57:D59" totalsRowShown="0" headerRowDxfId="5" dataDxfId="4">
  <autoFilter ref="A57:D59"/>
  <tableColumns count="4">
    <tableColumn id="1" name="Vacación" dataDxfId="3"/>
    <tableColumn id="2" name="Mes" dataDxfId="2">
      <calculatedColumnFormula>+A57/12*B57</calculatedColumnFormula>
    </tableColumn>
    <tableColumn id="3" name="dias" dataDxfId="1">
      <calculatedColumnFormula>+A57/360*C57</calculatedColumnFormula>
    </tableColumn>
    <tableColumn id="4" name="Días Vac." dataDxfId="0">
      <calculatedColumnFormula>SUM(B58:C58)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H64"/>
  <sheetViews>
    <sheetView tabSelected="1" workbookViewId="0">
      <selection activeCell="K8" sqref="K8"/>
    </sheetView>
  </sheetViews>
  <sheetFormatPr baseColWidth="10" defaultColWidth="11.42578125" defaultRowHeight="14.25" customHeight="1"/>
  <cols>
    <col min="1" max="1" width="11.5703125" customWidth="1"/>
    <col min="2" max="2" width="14" customWidth="1"/>
    <col min="3" max="3" width="23.42578125" customWidth="1"/>
    <col min="4" max="4" width="13.5703125" customWidth="1"/>
    <col min="5" max="5" width="12.7109375" bestFit="1" customWidth="1"/>
    <col min="6" max="6" width="10.140625" customWidth="1"/>
    <col min="7" max="8" width="10" customWidth="1"/>
  </cols>
  <sheetData>
    <row r="1" spans="1:8" s="144" customFormat="1" ht="14.25" customHeight="1">
      <c r="A1" s="166"/>
      <c r="B1" s="166"/>
      <c r="C1" s="166"/>
      <c r="D1" s="166"/>
      <c r="E1" s="166"/>
      <c r="F1" s="166"/>
      <c r="G1" s="166"/>
      <c r="H1" s="166"/>
    </row>
    <row r="2" spans="1:8" ht="14.25" customHeight="1">
      <c r="A2" s="167" t="s">
        <v>119</v>
      </c>
      <c r="B2" s="167"/>
      <c r="C2" s="167"/>
      <c r="D2" s="167"/>
      <c r="E2" s="167"/>
      <c r="F2" s="167"/>
      <c r="G2" s="167"/>
      <c r="H2" s="167"/>
    </row>
    <row r="3" spans="1:8" ht="14.25" customHeight="1">
      <c r="A3" s="2"/>
      <c r="B3" s="2"/>
      <c r="C3" s="2"/>
      <c r="D3" s="2"/>
      <c r="E3" s="2"/>
      <c r="F3" s="2"/>
      <c r="H3" s="2"/>
    </row>
    <row r="4" spans="1:8" ht="14.25" customHeight="1">
      <c r="A4" s="20" t="s">
        <v>22</v>
      </c>
      <c r="B4" s="19"/>
      <c r="C4" s="19"/>
      <c r="D4" s="19"/>
      <c r="E4" s="19"/>
      <c r="F4" s="256"/>
      <c r="G4" s="257"/>
      <c r="H4" s="19"/>
    </row>
    <row r="5" spans="1:8" ht="14.25" customHeight="1">
      <c r="A5" s="145" t="s">
        <v>34</v>
      </c>
      <c r="B5" s="19"/>
      <c r="C5" s="19"/>
      <c r="D5" s="153" t="s">
        <v>112</v>
      </c>
      <c r="E5" s="153"/>
      <c r="F5" s="258"/>
      <c r="G5" s="41"/>
      <c r="H5" s="21"/>
    </row>
    <row r="6" spans="1:8" ht="14.25" customHeight="1">
      <c r="A6" s="145" t="s">
        <v>51</v>
      </c>
      <c r="B6" s="19"/>
      <c r="C6" s="153" t="s">
        <v>101</v>
      </c>
      <c r="D6" s="41"/>
      <c r="E6" s="41"/>
      <c r="F6" s="145" t="s">
        <v>35</v>
      </c>
      <c r="G6" s="157" t="s">
        <v>113</v>
      </c>
      <c r="H6" s="157"/>
    </row>
    <row r="7" spans="1:8" ht="14.25" customHeight="1">
      <c r="A7" s="145" t="s">
        <v>36</v>
      </c>
      <c r="B7" s="19"/>
      <c r="C7" s="153" t="s">
        <v>111</v>
      </c>
      <c r="D7" s="41"/>
      <c r="E7" s="41"/>
      <c r="F7" s="145"/>
      <c r="G7" s="19"/>
      <c r="H7" s="19"/>
    </row>
    <row r="8" spans="1:8" ht="14.25" customHeight="1">
      <c r="A8" s="145" t="s">
        <v>37</v>
      </c>
      <c r="B8" s="21"/>
      <c r="C8" s="153" t="s">
        <v>110</v>
      </c>
      <c r="D8" s="145" t="s">
        <v>38</v>
      </c>
      <c r="E8" s="155">
        <v>54</v>
      </c>
      <c r="F8" s="145" t="s">
        <v>39</v>
      </c>
      <c r="G8" s="158" t="s">
        <v>114</v>
      </c>
      <c r="H8" s="153"/>
    </row>
    <row r="9" spans="1:8" ht="14.25" customHeight="1">
      <c r="A9" s="145" t="s">
        <v>40</v>
      </c>
      <c r="B9" s="19"/>
      <c r="C9" s="154" t="s">
        <v>102</v>
      </c>
      <c r="D9" s="145" t="s">
        <v>23</v>
      </c>
      <c r="E9" s="156" t="s">
        <v>109</v>
      </c>
      <c r="F9" s="145"/>
      <c r="G9" s="26"/>
    </row>
    <row r="10" spans="1:8" ht="14.25" customHeight="1">
      <c r="A10" s="145" t="s">
        <v>53</v>
      </c>
      <c r="B10" s="154" t="s">
        <v>116</v>
      </c>
      <c r="C10" s="149"/>
      <c r="D10" s="148"/>
      <c r="E10" s="28"/>
      <c r="F10" s="148"/>
    </row>
    <row r="11" spans="1:8" ht="14.25" customHeight="1">
      <c r="A11" s="145"/>
      <c r="B11" s="165"/>
      <c r="C11" s="150"/>
      <c r="D11" s="148"/>
      <c r="E11" s="28"/>
      <c r="F11" s="148"/>
    </row>
    <row r="12" spans="1:8" ht="14.25" customHeight="1">
      <c r="A12" s="20" t="s">
        <v>117</v>
      </c>
      <c r="B12" s="23"/>
      <c r="C12" s="150"/>
      <c r="D12" s="25"/>
      <c r="E12" s="163"/>
      <c r="F12" s="146" t="s">
        <v>120</v>
      </c>
    </row>
    <row r="13" spans="1:8" ht="14.25" customHeight="1">
      <c r="A13" s="146" t="s">
        <v>67</v>
      </c>
      <c r="B13" s="159">
        <v>40665</v>
      </c>
      <c r="C13" s="181" t="s">
        <v>108</v>
      </c>
      <c r="D13" s="159">
        <v>41228</v>
      </c>
      <c r="E13" s="164"/>
      <c r="F13" s="180">
        <v>40909</v>
      </c>
    </row>
    <row r="14" spans="1:8" ht="14.25" customHeight="1">
      <c r="A14" s="147" t="s">
        <v>115</v>
      </c>
      <c r="B14" s="160" t="s">
        <v>100</v>
      </c>
      <c r="C14" s="160" t="s">
        <v>103</v>
      </c>
      <c r="D14" s="160" t="s">
        <v>104</v>
      </c>
      <c r="E14" s="152" t="s">
        <v>63</v>
      </c>
      <c r="F14" s="151"/>
    </row>
    <row r="15" spans="1:8" ht="14.25" customHeight="1">
      <c r="A15" s="147" t="s">
        <v>57</v>
      </c>
      <c r="B15" s="161">
        <v>3500</v>
      </c>
      <c r="C15" s="161">
        <v>3500</v>
      </c>
      <c r="D15" s="161">
        <v>3500</v>
      </c>
      <c r="E15" s="162">
        <f>+(D15+C15+B15)/3</f>
        <v>3500</v>
      </c>
      <c r="F15" s="2"/>
    </row>
    <row r="16" spans="1:8" ht="14.25" customHeight="1">
      <c r="D16" s="7" t="s">
        <v>3</v>
      </c>
    </row>
    <row r="17" spans="1:8" ht="14.25" customHeight="1">
      <c r="A17" s="6"/>
      <c r="B17" s="27"/>
      <c r="C17" s="27"/>
      <c r="D17" s="182">
        <v>15</v>
      </c>
      <c r="E17" s="5"/>
      <c r="F17" s="27"/>
    </row>
    <row r="18" spans="1:8" s="235" customFormat="1" ht="9" customHeight="1">
      <c r="A18" s="236"/>
      <c r="B18" s="237"/>
      <c r="C18" s="237"/>
      <c r="D18" s="238"/>
      <c r="E18" s="239"/>
      <c r="F18" s="239"/>
      <c r="G18" s="239"/>
      <c r="H18" s="240"/>
    </row>
    <row r="19" spans="1:8" s="235" customFormat="1" ht="9" customHeight="1">
      <c r="A19" s="241"/>
      <c r="B19" s="242">
        <f>DAYS360(B13,D13)</f>
        <v>553</v>
      </c>
      <c r="C19" s="243"/>
      <c r="D19" s="244">
        <f>+B19/360</f>
        <v>1.5361111111111112</v>
      </c>
      <c r="E19" s="244">
        <f>DAYS360(F13,D13)</f>
        <v>314</v>
      </c>
      <c r="F19" s="244"/>
      <c r="G19" s="244">
        <f>E19/360</f>
        <v>0.87222222222222223</v>
      </c>
      <c r="H19" s="245"/>
    </row>
    <row r="20" spans="1:8" s="235" customFormat="1" ht="9" customHeight="1">
      <c r="A20" s="241"/>
      <c r="B20" s="246" t="s">
        <v>0</v>
      </c>
      <c r="C20" s="246"/>
      <c r="D20" s="247">
        <f>INT(D19)</f>
        <v>1</v>
      </c>
      <c r="E20" s="248"/>
      <c r="F20" s="244"/>
      <c r="G20" s="247">
        <f>INT(G19)</f>
        <v>0</v>
      </c>
      <c r="H20" s="249"/>
    </row>
    <row r="21" spans="1:8" s="235" customFormat="1" ht="9" customHeight="1">
      <c r="A21" s="241"/>
      <c r="B21" s="243"/>
      <c r="C21" s="243"/>
      <c r="D21" s="244">
        <f>+D19-INT(D19)</f>
        <v>0.5361111111111112</v>
      </c>
      <c r="E21" s="248"/>
      <c r="F21" s="244"/>
      <c r="G21" s="244">
        <f>G19-G20</f>
        <v>0.87222222222222223</v>
      </c>
      <c r="H21" s="245"/>
    </row>
    <row r="22" spans="1:8" s="235" customFormat="1" ht="9" customHeight="1">
      <c r="A22" s="241"/>
      <c r="B22" s="243"/>
      <c r="C22" s="243"/>
      <c r="D22" s="244">
        <f>+D21*360</f>
        <v>193.00000000000003</v>
      </c>
      <c r="E22" s="248"/>
      <c r="F22" s="244"/>
      <c r="G22" s="244">
        <f>G21*360</f>
        <v>314</v>
      </c>
      <c r="H22" s="245"/>
    </row>
    <row r="23" spans="1:8" s="235" customFormat="1" ht="9" customHeight="1">
      <c r="A23" s="241"/>
      <c r="B23" s="243"/>
      <c r="C23" s="243"/>
      <c r="D23" s="244">
        <f>+D22/30</f>
        <v>6.4333333333333345</v>
      </c>
      <c r="E23" s="248"/>
      <c r="F23" s="244"/>
      <c r="G23" s="244">
        <f>G22/30</f>
        <v>10.466666666666667</v>
      </c>
      <c r="H23" s="245"/>
    </row>
    <row r="24" spans="1:8" s="235" customFormat="1" ht="9" customHeight="1">
      <c r="A24" s="241"/>
      <c r="B24" s="246" t="s">
        <v>1</v>
      </c>
      <c r="C24" s="246"/>
      <c r="D24" s="247">
        <f>INT(D23)</f>
        <v>6</v>
      </c>
      <c r="E24" s="248"/>
      <c r="F24" s="244"/>
      <c r="G24" s="247">
        <f>INT(G23)</f>
        <v>10</v>
      </c>
      <c r="H24" s="249"/>
    </row>
    <row r="25" spans="1:8" s="235" customFormat="1" ht="9" customHeight="1">
      <c r="A25" s="241"/>
      <c r="B25" s="243"/>
      <c r="C25" s="243"/>
      <c r="D25" s="244">
        <f>+D23-INT(D23)</f>
        <v>0.43333333333333446</v>
      </c>
      <c r="E25" s="248"/>
      <c r="F25" s="244"/>
      <c r="G25" s="244">
        <f>G23-G24</f>
        <v>0.46666666666666679</v>
      </c>
      <c r="H25" s="245"/>
    </row>
    <row r="26" spans="1:8" s="235" customFormat="1" ht="9" customHeight="1">
      <c r="A26" s="241"/>
      <c r="B26" s="243"/>
      <c r="C26" s="243"/>
      <c r="D26" s="244">
        <f>+D25*30</f>
        <v>13.000000000000034</v>
      </c>
      <c r="E26" s="244"/>
      <c r="F26" s="244"/>
      <c r="G26" s="244">
        <f>G25*30</f>
        <v>14.000000000000004</v>
      </c>
      <c r="H26" s="245"/>
    </row>
    <row r="27" spans="1:8" s="235" customFormat="1" ht="9" customHeight="1">
      <c r="A27" s="250"/>
      <c r="B27" s="251" t="s">
        <v>12</v>
      </c>
      <c r="C27" s="251"/>
      <c r="D27" s="252">
        <f>+D26</f>
        <v>13.000000000000034</v>
      </c>
      <c r="E27" s="253">
        <f>+D27+E13</f>
        <v>13.000000000000034</v>
      </c>
      <c r="F27" s="254" t="s">
        <v>65</v>
      </c>
      <c r="G27" s="252">
        <f>INT(G26)</f>
        <v>14</v>
      </c>
      <c r="H27" s="255">
        <v>0</v>
      </c>
    </row>
    <row r="28" spans="1:8" ht="14.25" customHeight="1">
      <c r="B28" s="11"/>
      <c r="C28" s="11"/>
      <c r="D28" s="12"/>
      <c r="G28" s="8"/>
    </row>
    <row r="29" spans="1:8" ht="14.25" customHeight="1">
      <c r="A29" s="183" t="s">
        <v>0</v>
      </c>
      <c r="B29" s="184" t="s">
        <v>1</v>
      </c>
      <c r="C29" s="185" t="s">
        <v>2</v>
      </c>
      <c r="D29" s="186" t="s">
        <v>3</v>
      </c>
      <c r="E29" s="187"/>
      <c r="F29" s="188" t="s">
        <v>64</v>
      </c>
      <c r="G29" s="189" t="s">
        <v>11</v>
      </c>
      <c r="H29" s="190"/>
    </row>
    <row r="30" spans="1:8" ht="14.25" customHeight="1">
      <c r="A30" s="191">
        <f>+D20</f>
        <v>1</v>
      </c>
      <c r="B30" s="192">
        <f>+D24</f>
        <v>6</v>
      </c>
      <c r="C30" s="193">
        <f>+E27</f>
        <v>13.000000000000034</v>
      </c>
      <c r="D30" s="177">
        <v>0</v>
      </c>
      <c r="E30" s="178">
        <v>15</v>
      </c>
      <c r="F30" s="194"/>
      <c r="G30" s="195">
        <f>G24</f>
        <v>10</v>
      </c>
      <c r="H30" s="196">
        <f>+G27</f>
        <v>14</v>
      </c>
    </row>
    <row r="31" spans="1:8" ht="14.25" customHeight="1">
      <c r="A31" s="197">
        <f>+A30*E15</f>
        <v>3500</v>
      </c>
      <c r="B31" s="198">
        <f>E15/12*B30</f>
        <v>1750</v>
      </c>
      <c r="C31" s="199">
        <f>E15/360*C30</f>
        <v>126.38888888888921</v>
      </c>
      <c r="D31" s="200">
        <f>+G33</f>
        <v>0</v>
      </c>
      <c r="E31" s="201">
        <f>+G34</f>
        <v>72.916666666666657</v>
      </c>
      <c r="F31" s="202">
        <f>+E15*F30</f>
        <v>0</v>
      </c>
      <c r="G31" s="197">
        <f>+E15/12*G30</f>
        <v>2916.666666666667</v>
      </c>
      <c r="H31" s="199">
        <f>+E15/360*H30</f>
        <v>136.11111111111109</v>
      </c>
    </row>
    <row r="32" spans="1:8" ht="14.25" customHeight="1">
      <c r="A32" s="13"/>
      <c r="B32" s="13"/>
      <c r="C32" s="13"/>
      <c r="D32" s="13"/>
      <c r="E32" s="13"/>
      <c r="F32" s="13"/>
      <c r="G32" s="13"/>
      <c r="H32" s="14"/>
    </row>
    <row r="33" spans="1:8" ht="14.25" customHeight="1">
      <c r="A33" s="13"/>
      <c r="B33" s="13"/>
      <c r="C33" s="13" t="s">
        <v>13</v>
      </c>
      <c r="D33" s="13">
        <f>IF(D17=15,E15/2/12*D30,0)</f>
        <v>0</v>
      </c>
      <c r="E33" s="13">
        <f>IF(D17=20,E15/1.5/12*D30,0)</f>
        <v>0</v>
      </c>
      <c r="F33" s="13">
        <f>IF(D17=30,E15/1/12*D30,0)</f>
        <v>0</v>
      </c>
      <c r="G33" s="203">
        <f>SUM(D33:F33)</f>
        <v>0</v>
      </c>
      <c r="H33" s="17"/>
    </row>
    <row r="34" spans="1:8" ht="14.25" customHeight="1">
      <c r="A34" s="13"/>
      <c r="B34" s="13"/>
      <c r="C34" s="13" t="s">
        <v>12</v>
      </c>
      <c r="D34" s="13">
        <f>IF(D17=15,E15/2/360*E30,0)</f>
        <v>72.916666666666657</v>
      </c>
      <c r="E34" s="13">
        <f>IF(D17=20,E15/1.5/360*E30,0)</f>
        <v>0</v>
      </c>
      <c r="F34" s="13">
        <f>IF(D17=30,E15/1/360*E30,0)</f>
        <v>0</v>
      </c>
      <c r="G34" s="203">
        <f>SUM(D34:F34)</f>
        <v>72.916666666666657</v>
      </c>
      <c r="H34" s="17"/>
    </row>
    <row r="35" spans="1:8" ht="14.25" customHeight="1">
      <c r="A35" s="13"/>
      <c r="B35" s="13"/>
      <c r="C35" s="13"/>
      <c r="D35" s="13"/>
      <c r="E35" s="13"/>
      <c r="F35" s="13"/>
      <c r="G35" s="16"/>
      <c r="H35" s="17"/>
    </row>
    <row r="36" spans="1:8" s="144" customFormat="1" ht="14.25" customHeight="1">
      <c r="A36" s="204"/>
      <c r="B36" s="205"/>
      <c r="C36" s="205"/>
      <c r="D36" s="205"/>
      <c r="E36" s="205"/>
      <c r="F36" s="206" t="s">
        <v>95</v>
      </c>
      <c r="G36" s="206" t="s">
        <v>93</v>
      </c>
      <c r="H36" s="207" t="s">
        <v>94</v>
      </c>
    </row>
    <row r="37" spans="1:8" s="144" customFormat="1" ht="14.25" customHeight="1">
      <c r="A37" s="212" t="s">
        <v>92</v>
      </c>
      <c r="B37" s="213"/>
      <c r="C37" s="214"/>
      <c r="D37" s="214"/>
      <c r="E37" s="214"/>
      <c r="F37" s="214">
        <f>+E15</f>
        <v>3500</v>
      </c>
      <c r="G37" s="208">
        <f>SUM(A31:C31)</f>
        <v>5376.3888888888896</v>
      </c>
      <c r="H37" s="209"/>
    </row>
    <row r="38" spans="1:8" s="144" customFormat="1" ht="14.25" customHeight="1">
      <c r="A38" s="83"/>
      <c r="B38" s="83"/>
      <c r="C38" s="83"/>
      <c r="D38" s="83"/>
      <c r="E38" s="83"/>
      <c r="F38" s="83"/>
      <c r="H38" s="18"/>
    </row>
    <row r="39" spans="1:8" s="144" customFormat="1" ht="9.75" customHeight="1">
      <c r="A39" s="83"/>
      <c r="B39" s="83"/>
      <c r="C39" s="83"/>
      <c r="D39" s="83"/>
      <c r="E39" s="83"/>
      <c r="F39" s="83"/>
      <c r="H39" s="18"/>
    </row>
    <row r="40" spans="1:8" s="144" customFormat="1" ht="14.25" customHeight="1">
      <c r="A40" s="215" t="s">
        <v>50</v>
      </c>
      <c r="B40" s="216"/>
      <c r="C40" s="216"/>
      <c r="D40" s="216"/>
      <c r="E40" s="216"/>
      <c r="F40" s="216"/>
      <c r="G40" s="114"/>
      <c r="H40" s="18"/>
    </row>
    <row r="41" spans="1:8" s="144" customFormat="1" ht="14.25" customHeight="1">
      <c r="A41" s="217"/>
      <c r="B41" s="218"/>
      <c r="C41" s="218"/>
      <c r="D41" s="219" t="s">
        <v>29</v>
      </c>
      <c r="E41" s="220"/>
      <c r="F41" s="78"/>
      <c r="G41" s="117"/>
      <c r="H41" s="18"/>
    </row>
    <row r="42" spans="1:8" s="144" customFormat="1" ht="14.25" customHeight="1">
      <c r="A42" s="221"/>
      <c r="B42" s="222"/>
      <c r="C42" s="222"/>
      <c r="D42" s="219" t="s">
        <v>29</v>
      </c>
      <c r="E42" s="223"/>
      <c r="F42" s="78"/>
      <c r="G42" s="117"/>
      <c r="H42" s="18"/>
    </row>
    <row r="43" spans="1:8" s="144" customFormat="1" ht="14.25" customHeight="1">
      <c r="A43" s="224"/>
      <c r="B43" s="222"/>
      <c r="C43" s="222"/>
      <c r="D43" s="219" t="s">
        <v>29</v>
      </c>
      <c r="E43" s="223"/>
      <c r="F43" s="78"/>
      <c r="G43" s="117"/>
      <c r="H43" s="18"/>
    </row>
    <row r="44" spans="1:8" s="144" customFormat="1" ht="14.25" customHeight="1">
      <c r="A44" s="224"/>
      <c r="B44" s="222"/>
      <c r="C44" s="222"/>
      <c r="D44" s="219" t="s">
        <v>29</v>
      </c>
      <c r="E44" s="223"/>
      <c r="F44" s="78"/>
      <c r="G44" s="117"/>
      <c r="H44" s="210"/>
    </row>
    <row r="45" spans="1:8" s="144" customFormat="1" ht="14.25" customHeight="1">
      <c r="A45" s="224"/>
      <c r="B45" s="222"/>
      <c r="C45" s="222"/>
      <c r="D45" s="219" t="s">
        <v>29</v>
      </c>
      <c r="E45" s="223"/>
      <c r="F45" s="78"/>
      <c r="G45" s="117"/>
      <c r="H45" s="210"/>
    </row>
    <row r="46" spans="1:8" s="144" customFormat="1" ht="14.25" customHeight="1">
      <c r="A46" s="225"/>
      <c r="B46" s="226"/>
      <c r="C46" s="226"/>
      <c r="D46" s="227" t="s">
        <v>29</v>
      </c>
      <c r="E46" s="228"/>
      <c r="F46" s="229" t="s">
        <v>30</v>
      </c>
      <c r="G46" s="211">
        <f>SUM(E41:E46)</f>
        <v>0</v>
      </c>
      <c r="H46" s="97"/>
    </row>
    <row r="47" spans="1:8" ht="14.25" customHeight="1">
      <c r="A47" s="15"/>
      <c r="B47" s="15"/>
      <c r="C47" s="15"/>
      <c r="D47" s="15"/>
      <c r="E47" s="15"/>
      <c r="F47" s="15"/>
      <c r="G47" s="15"/>
      <c r="H47" s="15"/>
    </row>
    <row r="48" spans="1:8" ht="14.25" customHeight="1">
      <c r="A48" s="230" t="s">
        <v>122</v>
      </c>
      <c r="B48" s="15"/>
      <c r="C48" s="15"/>
      <c r="D48" s="15"/>
      <c r="E48" s="15"/>
      <c r="F48" s="15"/>
      <c r="G48" s="15"/>
      <c r="H48" s="15"/>
    </row>
    <row r="49" spans="1:8" ht="14.25" customHeight="1">
      <c r="A49" s="15"/>
      <c r="B49" s="15"/>
      <c r="C49" s="15"/>
      <c r="D49" s="15"/>
      <c r="E49" s="15"/>
      <c r="F49" s="15"/>
      <c r="G49" s="15"/>
      <c r="H49" s="15"/>
    </row>
    <row r="50" spans="1:8" ht="14.25" customHeight="1">
      <c r="A50" s="232" t="s">
        <v>121</v>
      </c>
      <c r="B50" s="83"/>
      <c r="C50" s="83"/>
      <c r="F50" s="3"/>
      <c r="G50" s="3"/>
      <c r="H50" s="3"/>
    </row>
    <row r="51" spans="1:8" ht="14.25" customHeight="1">
      <c r="A51" s="231" t="s">
        <v>4</v>
      </c>
      <c r="B51" s="231" t="s">
        <v>7</v>
      </c>
      <c r="F51" s="3"/>
      <c r="G51" s="3"/>
      <c r="H51" s="3"/>
    </row>
    <row r="52" spans="1:8" ht="14.25" customHeight="1">
      <c r="A52" s="4" t="s">
        <v>8</v>
      </c>
      <c r="B52">
        <v>15</v>
      </c>
      <c r="F52" s="3"/>
      <c r="G52" s="3"/>
      <c r="H52" s="3"/>
    </row>
    <row r="53" spans="1:8" ht="14.25" customHeight="1">
      <c r="A53" t="s">
        <v>5</v>
      </c>
      <c r="B53">
        <v>20</v>
      </c>
      <c r="F53" s="3"/>
      <c r="G53" s="3"/>
      <c r="H53" s="3"/>
    </row>
    <row r="54" spans="1:8" ht="14.25" customHeight="1">
      <c r="A54" t="s">
        <v>6</v>
      </c>
      <c r="B54">
        <v>30</v>
      </c>
      <c r="F54" s="3"/>
      <c r="G54" s="3"/>
      <c r="H54" s="3"/>
    </row>
    <row r="55" spans="1:8" ht="14.25" customHeight="1">
      <c r="A55" t="s">
        <v>15</v>
      </c>
      <c r="F55" s="3"/>
      <c r="G55" s="3"/>
      <c r="H55" s="3"/>
    </row>
    <row r="56" spans="1:8" ht="14.25" customHeight="1">
      <c r="F56" s="3"/>
      <c r="G56" s="3"/>
      <c r="H56" s="3"/>
    </row>
    <row r="57" spans="1:8" ht="14.25" customHeight="1">
      <c r="A57" s="234" t="s">
        <v>3</v>
      </c>
      <c r="B57" s="234" t="s">
        <v>13</v>
      </c>
      <c r="C57" s="234" t="s">
        <v>14</v>
      </c>
      <c r="D57" s="234" t="s">
        <v>16</v>
      </c>
      <c r="F57" s="3"/>
      <c r="G57" s="3"/>
      <c r="H57" s="3"/>
    </row>
    <row r="58" spans="1:8" ht="14.25" customHeight="1">
      <c r="A58" s="233">
        <v>0</v>
      </c>
      <c r="B58" s="233">
        <v>12</v>
      </c>
      <c r="C58" s="233">
        <v>0</v>
      </c>
      <c r="D58" s="87"/>
      <c r="F58" s="3"/>
      <c r="G58" s="3"/>
      <c r="H58" s="3"/>
    </row>
    <row r="59" spans="1:8" ht="14.25" customHeight="1">
      <c r="A59" s="87"/>
      <c r="B59" s="87">
        <f>+A58/12*B58</f>
        <v>0</v>
      </c>
      <c r="C59" s="87">
        <f>+A58/360*C58</f>
        <v>0</v>
      </c>
      <c r="D59" s="233">
        <f>SUM(B59:C59)</f>
        <v>0</v>
      </c>
      <c r="F59" s="3"/>
      <c r="G59" s="3"/>
      <c r="H59" s="3"/>
    </row>
    <row r="60" spans="1:8" ht="14.25" customHeight="1">
      <c r="F60" s="3"/>
      <c r="G60" s="3"/>
      <c r="H60" s="3"/>
    </row>
    <row r="61" spans="1:8" ht="14.25" customHeight="1">
      <c r="A61" t="s">
        <v>17</v>
      </c>
      <c r="F61" s="3"/>
      <c r="G61" s="3"/>
      <c r="H61" s="3"/>
    </row>
    <row r="62" spans="1:8" ht="14.25" customHeight="1">
      <c r="A62" t="s">
        <v>18</v>
      </c>
      <c r="F62" s="3"/>
      <c r="G62" s="3"/>
      <c r="H62" s="3"/>
    </row>
    <row r="63" spans="1:8" ht="14.25" customHeight="1">
      <c r="A63" t="s">
        <v>19</v>
      </c>
      <c r="F63" s="3"/>
      <c r="G63" s="3"/>
      <c r="H63" s="3"/>
    </row>
    <row r="64" spans="1:8" ht="14.25" customHeight="1">
      <c r="A64" t="s">
        <v>20</v>
      </c>
      <c r="F64" s="3"/>
      <c r="G64" s="3"/>
      <c r="H64" s="3"/>
    </row>
  </sheetData>
  <protectedRanges>
    <protectedRange sqref="G4" name="Rango2"/>
    <protectedRange sqref="D5 G6 G8 E8:E9 B10:B11 B13 D13:E13 A58:C58 B14:D15 D17 D30:H30 A41:E46 G46 A36:H37 C6:C9" name="Rango1"/>
  </protectedRanges>
  <mergeCells count="5">
    <mergeCell ref="A1:H1"/>
    <mergeCell ref="B18:C18"/>
    <mergeCell ref="G29:H29"/>
    <mergeCell ref="D29:E29"/>
    <mergeCell ref="A2:H2"/>
  </mergeCells>
  <phoneticPr fontId="3" type="noConversion"/>
  <pageMargins left="0.75" right="0.75" top="1" bottom="1" header="0" footer="0"/>
  <pageSetup paperSize="9" orientation="portrait" r:id="rId1"/>
  <headerFooter alignWithMargins="0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K63"/>
  <sheetViews>
    <sheetView view="pageBreakPreview" topLeftCell="A37" zoomScaleSheetLayoutView="100" workbookViewId="0">
      <selection activeCell="L7" sqref="L7"/>
    </sheetView>
  </sheetViews>
  <sheetFormatPr baseColWidth="10" defaultColWidth="11.42578125" defaultRowHeight="12.75"/>
  <cols>
    <col min="1" max="1" width="2.85546875" customWidth="1"/>
    <col min="7" max="7" width="13.7109375" customWidth="1"/>
    <col min="9" max="9" width="18.140625" customWidth="1"/>
  </cols>
  <sheetData>
    <row r="1" spans="1:10">
      <c r="A1" s="171"/>
      <c r="B1" s="172"/>
      <c r="C1" s="172"/>
      <c r="D1" s="172"/>
      <c r="E1" s="112"/>
      <c r="F1" s="113"/>
      <c r="G1" s="113"/>
      <c r="H1" s="113"/>
      <c r="I1" s="114"/>
    </row>
    <row r="2" spans="1:10">
      <c r="A2" s="173"/>
      <c r="B2" s="174"/>
      <c r="C2" s="174"/>
      <c r="D2" s="174"/>
      <c r="E2" s="115"/>
      <c r="F2" s="97"/>
      <c r="G2" s="97"/>
      <c r="H2" s="116"/>
      <c r="I2" s="117"/>
    </row>
    <row r="3" spans="1:10">
      <c r="A3" s="173"/>
      <c r="B3" s="174"/>
      <c r="C3" s="174"/>
      <c r="D3" s="174"/>
      <c r="E3" s="115"/>
      <c r="F3" s="97"/>
      <c r="G3" s="118"/>
      <c r="H3" s="97"/>
      <c r="I3" s="117"/>
    </row>
    <row r="4" spans="1:10" ht="12.75" customHeight="1">
      <c r="A4" s="168"/>
      <c r="B4" s="169"/>
      <c r="C4" s="169"/>
      <c r="D4" s="169"/>
      <c r="E4" s="169"/>
      <c r="F4" s="169"/>
      <c r="G4" s="169"/>
      <c r="H4" s="169"/>
      <c r="I4" s="170"/>
      <c r="J4" s="22"/>
    </row>
    <row r="5" spans="1:10" ht="14.25" customHeight="1">
      <c r="A5" s="119"/>
      <c r="B5" s="1"/>
      <c r="C5" s="1"/>
      <c r="D5" s="1"/>
      <c r="E5" s="1"/>
      <c r="F5" s="1"/>
      <c r="G5" s="1"/>
      <c r="H5" s="1"/>
      <c r="I5" s="120"/>
      <c r="J5" s="22"/>
    </row>
    <row r="6" spans="1:10" ht="20.25">
      <c r="A6" s="119"/>
      <c r="B6" s="1"/>
      <c r="C6" s="1"/>
      <c r="D6" s="1"/>
      <c r="E6" s="1"/>
      <c r="F6" s="1"/>
      <c r="G6" s="1"/>
      <c r="H6" s="1"/>
      <c r="I6" s="120"/>
      <c r="J6" s="22"/>
    </row>
    <row r="7" spans="1:10" ht="20.25">
      <c r="A7" s="119"/>
      <c r="B7" s="1"/>
      <c r="C7" s="1"/>
      <c r="D7" s="1"/>
      <c r="E7" s="1"/>
      <c r="F7" s="1"/>
      <c r="G7" s="1"/>
      <c r="H7" s="1"/>
      <c r="I7" s="120"/>
      <c r="J7" s="22"/>
    </row>
    <row r="8" spans="1:10" ht="14.25" customHeight="1">
      <c r="A8" s="119"/>
      <c r="B8" s="1"/>
      <c r="C8" s="1"/>
      <c r="D8" s="1"/>
      <c r="E8" s="1"/>
      <c r="F8" s="1"/>
      <c r="G8" s="1"/>
      <c r="H8" s="1"/>
      <c r="I8" s="120"/>
      <c r="J8" s="22"/>
    </row>
    <row r="9" spans="1:10" ht="17.25" customHeight="1">
      <c r="A9" s="119"/>
      <c r="B9" s="1"/>
      <c r="C9" s="1"/>
      <c r="D9" s="1"/>
      <c r="E9" s="1"/>
      <c r="F9" s="1"/>
      <c r="G9" s="1"/>
      <c r="H9" s="1"/>
      <c r="I9" s="120"/>
      <c r="J9" s="22"/>
    </row>
    <row r="10" spans="1:10" ht="13.5" thickBot="1">
      <c r="A10" s="121" t="s">
        <v>21</v>
      </c>
      <c r="B10" s="39" t="s">
        <v>22</v>
      </c>
      <c r="C10" s="40"/>
      <c r="D10" s="40"/>
      <c r="E10" s="40"/>
      <c r="F10" s="40"/>
      <c r="G10" s="40"/>
      <c r="H10" s="40"/>
      <c r="I10" s="122"/>
      <c r="J10" s="19"/>
    </row>
    <row r="11" spans="1:10" ht="13.5" thickTop="1">
      <c r="A11" s="123"/>
      <c r="B11" s="124" t="s">
        <v>34</v>
      </c>
      <c r="C11" s="104"/>
      <c r="D11" s="104"/>
      <c r="E11" s="41" t="str">
        <f>+'Calculos aux'!D5</f>
        <v>TEXTILES ADRIANA S.R.L.</v>
      </c>
      <c r="F11" s="41"/>
      <c r="G11" s="41"/>
      <c r="H11" s="41"/>
      <c r="I11" s="125"/>
      <c r="J11" s="19"/>
    </row>
    <row r="12" spans="1:10">
      <c r="A12" s="123"/>
      <c r="B12" s="124" t="s">
        <v>51</v>
      </c>
      <c r="C12" s="104"/>
      <c r="D12" s="41" t="str">
        <f>+'Calculos aux'!C6</f>
        <v>MANUFACTURERA</v>
      </c>
      <c r="E12" s="97"/>
      <c r="F12" s="41"/>
      <c r="G12" s="124" t="s">
        <v>35</v>
      </c>
      <c r="H12" s="42" t="str">
        <f>+'Calculos aux'!G6</f>
        <v>Av. Chuquisaca No. 44</v>
      </c>
      <c r="I12" s="126"/>
      <c r="J12" s="19"/>
    </row>
    <row r="13" spans="1:10">
      <c r="A13" s="123"/>
      <c r="B13" s="124" t="s">
        <v>36</v>
      </c>
      <c r="C13" s="104"/>
      <c r="D13" s="41" t="str">
        <f>+'Calculos aux'!C7</f>
        <v xml:space="preserve">XIMENA MANTILLA </v>
      </c>
      <c r="E13" s="41"/>
      <c r="F13" s="41"/>
      <c r="G13" s="104"/>
      <c r="H13" s="104"/>
      <c r="I13" s="127"/>
      <c r="J13" s="19"/>
    </row>
    <row r="14" spans="1:10">
      <c r="A14" s="123"/>
      <c r="B14" s="124" t="s">
        <v>37</v>
      </c>
      <c r="C14" s="41" t="str">
        <f>+'Calculos aux'!C8</f>
        <v>Casada</v>
      </c>
      <c r="D14" s="41"/>
      <c r="E14" s="124" t="s">
        <v>38</v>
      </c>
      <c r="F14" s="43">
        <f>+'Calculos aux'!E8</f>
        <v>54</v>
      </c>
      <c r="G14" s="124" t="s">
        <v>39</v>
      </c>
      <c r="H14" s="41" t="str">
        <f>+'Calculos aux'!G8</f>
        <v>Calle Las Flores No. 12</v>
      </c>
      <c r="I14" s="125"/>
      <c r="J14" s="19"/>
    </row>
    <row r="15" spans="1:10">
      <c r="A15" s="123"/>
      <c r="B15" s="124" t="s">
        <v>40</v>
      </c>
      <c r="C15" s="104"/>
      <c r="D15" s="42" t="str">
        <f>+'Calculos aux'!C9</f>
        <v>Enc.Control de Calidad</v>
      </c>
      <c r="E15" s="104"/>
      <c r="F15" s="104"/>
      <c r="G15" s="104"/>
      <c r="H15" s="104"/>
      <c r="I15" s="127"/>
      <c r="J15" s="19"/>
    </row>
    <row r="16" spans="1:10">
      <c r="A16" s="123"/>
      <c r="B16" s="124" t="s">
        <v>23</v>
      </c>
      <c r="C16" s="41" t="str">
        <f>+'Calculos aux'!E9</f>
        <v>4567989 SC</v>
      </c>
      <c r="D16" s="41"/>
      <c r="E16" s="124" t="s">
        <v>54</v>
      </c>
      <c r="F16" s="24">
        <f>+'Calculos aux'!B13</f>
        <v>40665</v>
      </c>
      <c r="G16" s="124" t="s">
        <v>55</v>
      </c>
      <c r="H16" s="24">
        <f>+'Calculos aux'!D13</f>
        <v>41228</v>
      </c>
      <c r="I16" s="127"/>
      <c r="J16" s="19"/>
    </row>
    <row r="17" spans="1:10">
      <c r="A17" s="123"/>
      <c r="B17" s="124" t="s">
        <v>41</v>
      </c>
      <c r="C17" s="104"/>
      <c r="D17" s="41" t="str">
        <f>+'Calculos aux'!B10</f>
        <v>Voluntario</v>
      </c>
      <c r="E17" s="41"/>
      <c r="F17" s="41"/>
      <c r="G17" s="124" t="s">
        <v>56</v>
      </c>
      <c r="H17" s="104"/>
      <c r="I17" s="128">
        <f>H24</f>
        <v>3500</v>
      </c>
      <c r="J17" s="19"/>
    </row>
    <row r="18" spans="1:10">
      <c r="A18" s="123"/>
      <c r="B18" s="124" t="s">
        <v>42</v>
      </c>
      <c r="C18" s="104"/>
      <c r="D18" s="43">
        <f>+'Calculos aux'!A30</f>
        <v>1</v>
      </c>
      <c r="E18" s="129" t="s">
        <v>0</v>
      </c>
      <c r="F18" s="43">
        <f>+'Calculos aux'!B30</f>
        <v>6</v>
      </c>
      <c r="G18" s="129" t="s">
        <v>43</v>
      </c>
      <c r="H18" s="43">
        <f>+'Calculos aux'!C30</f>
        <v>13.000000000000034</v>
      </c>
      <c r="I18" s="130" t="s">
        <v>12</v>
      </c>
    </row>
    <row r="19" spans="1:10">
      <c r="A19" s="131"/>
      <c r="B19" s="97"/>
      <c r="C19" s="97"/>
      <c r="D19" s="97"/>
      <c r="E19" s="97"/>
      <c r="F19" s="97"/>
      <c r="G19" s="97"/>
      <c r="H19" s="97"/>
      <c r="I19" s="117"/>
    </row>
    <row r="20" spans="1:10" ht="13.5" thickBot="1">
      <c r="A20" s="121" t="s">
        <v>66</v>
      </c>
      <c r="B20" s="38" t="s">
        <v>24</v>
      </c>
      <c r="C20" s="44"/>
      <c r="D20" s="108"/>
      <c r="E20" s="44"/>
      <c r="F20" s="44"/>
      <c r="G20" s="44"/>
      <c r="H20" s="44"/>
      <c r="I20" s="132"/>
    </row>
    <row r="21" spans="1:10" ht="13.5" thickTop="1">
      <c r="A21" s="48"/>
      <c r="B21" s="124"/>
      <c r="C21" s="59"/>
      <c r="D21" s="59"/>
      <c r="E21" s="59"/>
      <c r="F21" s="59"/>
      <c r="G21" s="59"/>
      <c r="H21" s="59"/>
      <c r="I21" s="133"/>
    </row>
    <row r="22" spans="1:10">
      <c r="A22" s="48"/>
      <c r="B22" s="124" t="s">
        <v>44</v>
      </c>
      <c r="C22" s="59"/>
      <c r="D22" s="59"/>
      <c r="E22" s="46"/>
      <c r="F22" s="30" t="str">
        <f>+'Calculos aux'!B14</f>
        <v>Agosto-2011</v>
      </c>
      <c r="G22" s="31" t="str">
        <f>+'Calculos aux'!C14</f>
        <v>Septiembre-2011</v>
      </c>
      <c r="H22" s="31" t="str">
        <f>+'Calculos aux'!D14</f>
        <v>Octubre-2011</v>
      </c>
      <c r="I22" s="47" t="s">
        <v>33</v>
      </c>
    </row>
    <row r="23" spans="1:10">
      <c r="A23" s="48"/>
      <c r="B23" s="124" t="s">
        <v>45</v>
      </c>
      <c r="C23" s="59"/>
      <c r="D23" s="59"/>
      <c r="E23" s="48"/>
      <c r="F23" s="49"/>
      <c r="G23" s="50"/>
      <c r="H23" s="50"/>
      <c r="I23" s="51"/>
    </row>
    <row r="24" spans="1:10">
      <c r="A24" s="48"/>
      <c r="B24" s="124" t="s">
        <v>52</v>
      </c>
      <c r="C24" s="59"/>
      <c r="D24" s="59"/>
      <c r="E24" s="52" t="s">
        <v>61</v>
      </c>
      <c r="F24" s="32">
        <f>'Calculos aux'!B15</f>
        <v>3500</v>
      </c>
      <c r="G24" s="33">
        <f>'Calculos aux'!C15</f>
        <v>3500</v>
      </c>
      <c r="H24" s="33">
        <f>'Calculos aux'!D15</f>
        <v>3500</v>
      </c>
      <c r="I24" s="53">
        <f>SUM(F24:H24)</f>
        <v>10500</v>
      </c>
    </row>
    <row r="25" spans="1:10">
      <c r="A25" s="48"/>
      <c r="B25" s="124" t="s">
        <v>46</v>
      </c>
      <c r="C25" s="59"/>
      <c r="D25" s="59"/>
      <c r="E25" s="54"/>
      <c r="F25" s="55"/>
      <c r="G25" s="56"/>
      <c r="H25" s="56"/>
      <c r="I25" s="57"/>
    </row>
    <row r="26" spans="1:10">
      <c r="A26" s="48"/>
      <c r="B26" s="124" t="s">
        <v>58</v>
      </c>
      <c r="C26" s="59"/>
      <c r="D26" s="59"/>
      <c r="E26" s="54"/>
      <c r="F26" s="55"/>
      <c r="G26" s="56"/>
      <c r="H26" s="56"/>
      <c r="I26" s="57"/>
    </row>
    <row r="27" spans="1:10">
      <c r="A27" s="48"/>
      <c r="B27" s="41"/>
      <c r="C27" s="58"/>
      <c r="D27" s="59"/>
      <c r="E27" s="52" t="s">
        <v>61</v>
      </c>
      <c r="F27" s="32"/>
      <c r="G27" s="32"/>
      <c r="H27" s="32"/>
      <c r="I27" s="53">
        <f>SUM(F27:H27)</f>
        <v>0</v>
      </c>
    </row>
    <row r="28" spans="1:10">
      <c r="A28" s="48"/>
      <c r="B28" s="42"/>
      <c r="C28" s="60"/>
      <c r="D28" s="59"/>
      <c r="E28" s="61" t="s">
        <v>61</v>
      </c>
      <c r="F28" s="62"/>
      <c r="G28" s="62"/>
      <c r="H28" s="62"/>
      <c r="I28" s="53">
        <f>SUM(F28:H28)</f>
        <v>0</v>
      </c>
    </row>
    <row r="29" spans="1:10">
      <c r="A29" s="48"/>
      <c r="B29" s="60"/>
      <c r="C29" s="60"/>
      <c r="D29" s="59"/>
      <c r="E29" s="61" t="s">
        <v>61</v>
      </c>
      <c r="F29" s="62"/>
      <c r="G29" s="62"/>
      <c r="H29" s="62"/>
      <c r="I29" s="53">
        <f>SUM(F29:H29)</f>
        <v>0</v>
      </c>
    </row>
    <row r="30" spans="1:10">
      <c r="A30" s="48"/>
      <c r="B30" s="60"/>
      <c r="C30" s="60"/>
      <c r="D30" s="59"/>
      <c r="E30" s="61" t="s">
        <v>61</v>
      </c>
      <c r="F30" s="63"/>
      <c r="G30" s="63"/>
      <c r="H30" s="63"/>
      <c r="I30" s="53">
        <f>SUM(F30:H30)</f>
        <v>0</v>
      </c>
    </row>
    <row r="31" spans="1:10">
      <c r="A31" s="48"/>
      <c r="B31" s="124" t="s">
        <v>62</v>
      </c>
      <c r="C31" s="59"/>
      <c r="D31" s="59"/>
      <c r="E31" s="64" t="s">
        <v>61</v>
      </c>
      <c r="F31" s="65"/>
      <c r="G31" s="65"/>
      <c r="H31" s="65"/>
      <c r="I31" s="66">
        <f>SUM(I27:I30)</f>
        <v>0</v>
      </c>
    </row>
    <row r="32" spans="1:10">
      <c r="A32" s="48"/>
      <c r="B32" s="59"/>
      <c r="C32" s="59"/>
      <c r="D32" s="59"/>
      <c r="E32" s="59"/>
      <c r="F32" s="59"/>
      <c r="G32" s="59"/>
      <c r="H32" s="59"/>
      <c r="I32" s="133"/>
    </row>
    <row r="33" spans="1:9" ht="13.5" thickBot="1">
      <c r="A33" s="121" t="s">
        <v>25</v>
      </c>
      <c r="B33" s="38" t="s">
        <v>26</v>
      </c>
      <c r="C33" s="44"/>
      <c r="D33" s="44"/>
      <c r="E33" s="44"/>
      <c r="F33" s="44"/>
      <c r="G33" s="44"/>
      <c r="H33" s="44"/>
      <c r="I33" s="67">
        <f>+(I24+I31)/3</f>
        <v>3500</v>
      </c>
    </row>
    <row r="34" spans="1:9" ht="13.5" thickTop="1">
      <c r="A34" s="48"/>
      <c r="B34" s="59"/>
      <c r="C34" s="59"/>
      <c r="D34" s="59"/>
      <c r="E34" s="59"/>
      <c r="F34" s="59"/>
      <c r="G34" s="59"/>
      <c r="H34" s="59"/>
      <c r="I34" s="133"/>
    </row>
    <row r="35" spans="1:9">
      <c r="A35" s="48"/>
      <c r="B35" s="134" t="s">
        <v>98</v>
      </c>
      <c r="C35" s="59"/>
      <c r="D35" s="59"/>
      <c r="E35" s="59"/>
      <c r="F35" s="34"/>
      <c r="G35" s="59"/>
      <c r="H35" s="59"/>
      <c r="I35" s="135">
        <f>+'Calculos aux'!F31</f>
        <v>0</v>
      </c>
    </row>
    <row r="36" spans="1:9">
      <c r="A36" s="48"/>
      <c r="B36" s="134" t="s">
        <v>118</v>
      </c>
      <c r="C36" s="59"/>
      <c r="D36" s="59"/>
      <c r="E36" s="59"/>
      <c r="F36" s="59"/>
      <c r="G36" s="59"/>
      <c r="H36" s="59"/>
      <c r="I36" s="136">
        <v>0</v>
      </c>
    </row>
    <row r="37" spans="1:9">
      <c r="A37" s="48"/>
      <c r="B37" s="59"/>
      <c r="C37" s="59"/>
      <c r="D37" s="137" t="s">
        <v>49</v>
      </c>
      <c r="E37" s="43">
        <f>+'Calculos aux'!A30</f>
        <v>1</v>
      </c>
      <c r="F37" s="134" t="s">
        <v>0</v>
      </c>
      <c r="G37" s="100">
        <f>+'Calculos aux'!A31</f>
        <v>3500</v>
      </c>
      <c r="H37" s="104"/>
      <c r="I37" s="127"/>
    </row>
    <row r="38" spans="1:9">
      <c r="A38" s="48"/>
      <c r="B38" s="59"/>
      <c r="C38" s="59"/>
      <c r="D38" s="137" t="s">
        <v>49</v>
      </c>
      <c r="E38" s="98">
        <f>+'Calculos aux'!B30</f>
        <v>6</v>
      </c>
      <c r="F38" s="134" t="s">
        <v>1</v>
      </c>
      <c r="G38" s="99">
        <f>+'Calculos aux'!B31</f>
        <v>1750</v>
      </c>
      <c r="H38" s="104"/>
      <c r="I38" s="127"/>
    </row>
    <row r="39" spans="1:9">
      <c r="A39" s="48"/>
      <c r="B39" s="59"/>
      <c r="C39" s="59"/>
      <c r="D39" s="137" t="s">
        <v>49</v>
      </c>
      <c r="E39" s="98">
        <f>+'Calculos aux'!C30</f>
        <v>13.000000000000034</v>
      </c>
      <c r="F39" s="134" t="s">
        <v>12</v>
      </c>
      <c r="G39" s="99">
        <f>+'Calculos aux'!C31</f>
        <v>126.38888888888921</v>
      </c>
      <c r="H39" s="104"/>
      <c r="I39" s="138">
        <f>SUM(G37:G39)</f>
        <v>5376.3888888888896</v>
      </c>
    </row>
    <row r="40" spans="1:9">
      <c r="A40" s="48"/>
      <c r="B40" s="124" t="s">
        <v>59</v>
      </c>
      <c r="C40" s="59"/>
      <c r="D40" s="137" t="s">
        <v>49</v>
      </c>
      <c r="E40" s="106">
        <f>+'Calculos aux'!G30</f>
        <v>10</v>
      </c>
      <c r="F40" s="134" t="s">
        <v>43</v>
      </c>
      <c r="G40" s="179">
        <f>+'Calculos aux'!H30</f>
        <v>14</v>
      </c>
      <c r="H40" s="134" t="s">
        <v>12</v>
      </c>
      <c r="I40" s="139">
        <f>+'Calculos aux'!G31+'Calculos aux'!H31</f>
        <v>3052.7777777777783</v>
      </c>
    </row>
    <row r="41" spans="1:9">
      <c r="A41" s="48"/>
      <c r="B41" s="124"/>
      <c r="C41" s="34"/>
      <c r="D41" s="137"/>
      <c r="E41" s="101"/>
      <c r="F41" s="134"/>
      <c r="G41" s="43"/>
      <c r="H41" s="134"/>
      <c r="I41" s="138"/>
    </row>
    <row r="42" spans="1:9" hidden="1">
      <c r="A42" s="48"/>
      <c r="B42" s="124"/>
      <c r="C42" s="59"/>
      <c r="D42" s="35" t="s">
        <v>13</v>
      </c>
      <c r="E42" s="102">
        <f>IF(C41=15,I33/2/12*E41,0)</f>
        <v>0</v>
      </c>
      <c r="F42" s="102">
        <f>IF(C41=20,I33/1.5/12*E41,0)</f>
        <v>0</v>
      </c>
      <c r="G42" s="102">
        <f>IF(C41=30,I33/1/12*E41,0)</f>
        <v>0</v>
      </c>
      <c r="H42" s="134"/>
      <c r="I42" s="139"/>
    </row>
    <row r="43" spans="1:9" hidden="1">
      <c r="A43" s="48"/>
      <c r="B43" s="124"/>
      <c r="C43" s="59"/>
      <c r="D43" s="35" t="s">
        <v>12</v>
      </c>
      <c r="E43" s="102">
        <f>IF(C41=15,I33/2/360*G41,0)</f>
        <v>0</v>
      </c>
      <c r="F43" s="102">
        <f>IF(C41=20,I33/1.5/360*G41,0)</f>
        <v>0</v>
      </c>
      <c r="G43" s="102">
        <f>IF(C41=30,I33/1/360*G41,0)</f>
        <v>0</v>
      </c>
      <c r="H43" s="134"/>
      <c r="I43" s="139"/>
    </row>
    <row r="44" spans="1:9" hidden="1">
      <c r="A44" s="48"/>
      <c r="B44" s="124"/>
      <c r="C44" s="59"/>
      <c r="D44" s="35"/>
      <c r="E44" s="103">
        <f>SUM(E42:E43)</f>
        <v>0</v>
      </c>
      <c r="F44" s="103">
        <f>SUM(F42:F43)</f>
        <v>0</v>
      </c>
      <c r="G44" s="103">
        <f>SUM(G42:G43)</f>
        <v>0</v>
      </c>
      <c r="H44" s="134"/>
      <c r="I44" s="139"/>
    </row>
    <row r="45" spans="1:9">
      <c r="A45" s="48"/>
      <c r="B45" s="124" t="s">
        <v>60</v>
      </c>
      <c r="C45" s="100" t="s">
        <v>99</v>
      </c>
      <c r="D45" s="58"/>
      <c r="E45" s="41"/>
      <c r="F45" s="41"/>
      <c r="G45" s="41"/>
      <c r="H45" s="104"/>
      <c r="I45" s="139"/>
    </row>
    <row r="46" spans="1:9">
      <c r="A46" s="48"/>
      <c r="B46" s="59"/>
      <c r="C46" s="137" t="s">
        <v>47</v>
      </c>
      <c r="D46" s="140"/>
      <c r="E46" s="42">
        <v>2012</v>
      </c>
      <c r="F46" s="134" t="s">
        <v>48</v>
      </c>
      <c r="G46" s="42">
        <f>+'Calculos aux'!E30</f>
        <v>15</v>
      </c>
      <c r="H46" s="134" t="s">
        <v>12</v>
      </c>
      <c r="I46" s="139">
        <f>+'Calculos aux'!D31+'Calculos aux'!E31</f>
        <v>72.916666666666657</v>
      </c>
    </row>
    <row r="47" spans="1:9">
      <c r="A47" s="48"/>
      <c r="B47" s="59"/>
      <c r="C47" s="59"/>
      <c r="D47" s="59"/>
      <c r="E47" s="104"/>
      <c r="F47" s="104"/>
      <c r="G47" s="104"/>
      <c r="H47" s="104"/>
      <c r="I47" s="127"/>
    </row>
    <row r="48" spans="1:9" ht="13.5" thickBot="1">
      <c r="A48" s="121" t="s">
        <v>27</v>
      </c>
      <c r="B48" s="38" t="s">
        <v>28</v>
      </c>
      <c r="C48" s="44"/>
      <c r="D48" s="44"/>
      <c r="E48" s="44"/>
      <c r="F48" s="44"/>
      <c r="G48" s="44"/>
      <c r="H48" s="44"/>
      <c r="I48" s="67">
        <f>SUM(I35:I46)</f>
        <v>8502.0833333333339</v>
      </c>
    </row>
    <row r="49" spans="1:11" ht="13.5" thickTop="1">
      <c r="A49" s="48"/>
      <c r="B49" s="59"/>
      <c r="C49" s="59"/>
      <c r="D49" s="59"/>
      <c r="E49" s="59"/>
      <c r="F49" s="59"/>
      <c r="G49" s="59"/>
      <c r="H49" s="59"/>
      <c r="I49" s="133"/>
    </row>
    <row r="50" spans="1:11">
      <c r="A50" s="48"/>
      <c r="B50" s="124" t="s">
        <v>50</v>
      </c>
      <c r="C50" s="59"/>
      <c r="D50" s="59"/>
      <c r="E50" s="59"/>
      <c r="F50" s="59"/>
      <c r="G50" s="59"/>
      <c r="H50" s="59"/>
      <c r="I50" s="133"/>
    </row>
    <row r="51" spans="1:11">
      <c r="A51" s="48"/>
      <c r="B51" s="109"/>
      <c r="C51" s="58"/>
      <c r="D51" s="58"/>
      <c r="E51" s="34" t="s">
        <v>29</v>
      </c>
      <c r="F51" s="36">
        <v>0</v>
      </c>
      <c r="G51" s="59"/>
      <c r="H51" s="59"/>
      <c r="I51" s="133"/>
    </row>
    <row r="52" spans="1:11">
      <c r="A52" s="48"/>
      <c r="B52" s="69"/>
      <c r="C52" s="60"/>
      <c r="D52" s="60"/>
      <c r="E52" s="34" t="s">
        <v>29</v>
      </c>
      <c r="F52" s="36">
        <f>+'Calculos aux'!E42</f>
        <v>0</v>
      </c>
      <c r="G52" s="59"/>
      <c r="H52" s="59"/>
      <c r="I52" s="133"/>
    </row>
    <row r="53" spans="1:11">
      <c r="A53" s="48"/>
      <c r="B53" s="69"/>
      <c r="C53" s="60"/>
      <c r="D53" s="60"/>
      <c r="E53" s="34" t="s">
        <v>29</v>
      </c>
      <c r="F53" s="36">
        <f>+'Calculos aux'!E43</f>
        <v>0</v>
      </c>
      <c r="G53" s="59"/>
      <c r="H53" s="59"/>
      <c r="I53" s="133"/>
    </row>
    <row r="54" spans="1:11">
      <c r="A54" s="48"/>
      <c r="B54" s="70"/>
      <c r="C54" s="60"/>
      <c r="D54" s="60"/>
      <c r="E54" s="34" t="s">
        <v>29</v>
      </c>
      <c r="F54" s="36">
        <f>+'Calculos aux'!E44</f>
        <v>0</v>
      </c>
      <c r="G54" s="59"/>
      <c r="H54" s="59"/>
      <c r="I54" s="133"/>
    </row>
    <row r="55" spans="1:11">
      <c r="A55" s="48"/>
      <c r="B55" s="69"/>
      <c r="C55" s="60"/>
      <c r="D55" s="60"/>
      <c r="E55" s="34" t="s">
        <v>29</v>
      </c>
      <c r="F55" s="36">
        <f>+'Calculos aux'!E45</f>
        <v>0</v>
      </c>
      <c r="G55" s="59"/>
      <c r="H55" s="59"/>
      <c r="I55" s="133"/>
    </row>
    <row r="56" spans="1:11">
      <c r="A56" s="48"/>
      <c r="B56" s="69"/>
      <c r="C56" s="60"/>
      <c r="D56" s="60"/>
      <c r="E56" s="34" t="s">
        <v>29</v>
      </c>
      <c r="F56" s="36">
        <f>+'Calculos aux'!E46</f>
        <v>0</v>
      </c>
      <c r="G56" s="59"/>
      <c r="H56" s="140" t="s">
        <v>68</v>
      </c>
      <c r="I56" s="53">
        <f>SUM(F51:F56)</f>
        <v>0</v>
      </c>
      <c r="K56" s="3"/>
    </row>
    <row r="57" spans="1:11">
      <c r="A57" s="48"/>
      <c r="B57" s="94"/>
      <c r="C57" s="59"/>
      <c r="D57" s="59"/>
      <c r="E57" s="34"/>
      <c r="F57" s="95"/>
      <c r="G57" s="59"/>
      <c r="H57" s="140"/>
      <c r="I57" s="57"/>
      <c r="K57" s="3"/>
    </row>
    <row r="58" spans="1:11">
      <c r="A58" s="48"/>
      <c r="B58" s="59"/>
      <c r="C58" s="59"/>
      <c r="D58" s="59"/>
      <c r="E58" s="59"/>
      <c r="F58" s="59"/>
      <c r="G58" s="59"/>
      <c r="H58" s="59"/>
      <c r="I58" s="133"/>
    </row>
    <row r="59" spans="1:11" ht="13.5" thickBot="1">
      <c r="A59" s="121" t="s">
        <v>31</v>
      </c>
      <c r="B59" s="38" t="s">
        <v>32</v>
      </c>
      <c r="C59" s="44"/>
      <c r="D59" s="44"/>
      <c r="E59" s="44"/>
      <c r="F59" s="44"/>
      <c r="G59" s="44"/>
      <c r="H59" s="71" t="s">
        <v>9</v>
      </c>
      <c r="I59" s="72">
        <f>+I48-I56</f>
        <v>8502.0833333333339</v>
      </c>
    </row>
    <row r="60" spans="1:11" ht="13.5" thickTop="1">
      <c r="A60" s="141"/>
      <c r="B60" s="142"/>
      <c r="C60" s="142"/>
      <c r="D60" s="142"/>
      <c r="E60" s="142"/>
      <c r="F60" s="142"/>
      <c r="G60" s="142"/>
      <c r="H60" s="142"/>
      <c r="I60" s="143"/>
    </row>
    <row r="61" spans="1:11" hidden="1">
      <c r="A61" s="45"/>
      <c r="B61" s="45"/>
      <c r="C61" s="45"/>
      <c r="D61" s="45"/>
      <c r="E61" s="45"/>
      <c r="F61" s="73"/>
      <c r="G61" s="68" t="s">
        <v>10</v>
      </c>
      <c r="H61" s="37" t="e">
        <f>+'Calculos aux'!#REF!</f>
        <v>#REF!</v>
      </c>
      <c r="I61" s="111" t="e">
        <f>+'Calculos aux'!#REF!</f>
        <v>#REF!</v>
      </c>
    </row>
    <row r="62" spans="1:11">
      <c r="A62" s="59"/>
      <c r="B62" s="59"/>
      <c r="C62" s="59"/>
      <c r="D62" s="59"/>
      <c r="E62" s="59"/>
      <c r="F62" s="59"/>
      <c r="G62" s="59"/>
      <c r="H62" s="59"/>
      <c r="I62" s="59"/>
    </row>
    <row r="63" spans="1:11">
      <c r="A63" s="29"/>
      <c r="B63" s="29"/>
      <c r="C63" s="29"/>
      <c r="D63" s="29"/>
      <c r="E63" s="29"/>
      <c r="F63" s="29"/>
      <c r="G63" s="29"/>
      <c r="H63" s="29"/>
      <c r="I63" s="29"/>
    </row>
  </sheetData>
  <mergeCells count="4">
    <mergeCell ref="A4:I4"/>
    <mergeCell ref="A1:D1"/>
    <mergeCell ref="A2:D2"/>
    <mergeCell ref="A3:D3"/>
  </mergeCells>
  <phoneticPr fontId="3" type="noConversion"/>
  <printOptions horizontalCentered="1"/>
  <pageMargins left="0.39370078740157483" right="0.39370078740157483" top="0.39370078740157483" bottom="0.39370078740157483" header="0" footer="0"/>
  <pageSetup scale="95" orientation="portrait" horizontalDpi="4294967294" verticalDpi="300" r:id="rId1"/>
  <headerFooter alignWithMargins="0"/>
  <colBreaks count="1" manualBreakCount="1">
    <brk id="9" max="6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J85"/>
  <sheetViews>
    <sheetView workbookViewId="0">
      <selection activeCell="I11" sqref="I11"/>
    </sheetView>
  </sheetViews>
  <sheetFormatPr baseColWidth="10" defaultRowHeight="12.75"/>
  <cols>
    <col min="1" max="1" width="2.140625" style="10" customWidth="1"/>
    <col min="2" max="2" width="14.5703125" style="10" customWidth="1"/>
    <col min="3" max="3" width="12.85546875" style="10" customWidth="1"/>
    <col min="4" max="4" width="14.85546875" style="10" customWidth="1"/>
    <col min="5" max="5" width="31.28515625" style="10" customWidth="1"/>
    <col min="6" max="16384" width="11.42578125" style="10"/>
  </cols>
  <sheetData>
    <row r="1" spans="1:10" s="9" customFormat="1" ht="18" customHeight="1" thickTop="1">
      <c r="A1" s="74"/>
      <c r="B1" s="75"/>
      <c r="C1" s="75"/>
      <c r="D1" s="75"/>
      <c r="E1" s="75"/>
      <c r="F1" s="75"/>
      <c r="G1" s="76"/>
    </row>
    <row r="2" spans="1:10" s="9" customFormat="1" ht="18" customHeight="1">
      <c r="A2" s="77"/>
      <c r="B2" s="78" t="s">
        <v>69</v>
      </c>
      <c r="C2" s="97" t="s">
        <v>97</v>
      </c>
      <c r="D2" s="97" t="s">
        <v>106</v>
      </c>
      <c r="E2" s="78"/>
      <c r="F2" s="78"/>
      <c r="G2" s="79"/>
    </row>
    <row r="3" spans="1:10" s="9" customFormat="1" ht="18" customHeight="1">
      <c r="A3" s="77"/>
      <c r="B3" s="78"/>
      <c r="C3" s="78"/>
      <c r="D3" s="78"/>
      <c r="E3" s="78"/>
      <c r="F3" s="78"/>
      <c r="G3" s="79"/>
    </row>
    <row r="4" spans="1:10" s="9" customFormat="1" ht="18" customHeight="1">
      <c r="A4" s="77"/>
      <c r="B4" s="78" t="s">
        <v>96</v>
      </c>
      <c r="C4" s="78"/>
      <c r="D4" t="s">
        <v>107</v>
      </c>
      <c r="E4" s="78"/>
      <c r="F4" s="78"/>
      <c r="G4" s="79"/>
    </row>
    <row r="5" spans="1:10" s="9" customFormat="1" ht="18" customHeight="1" thickBot="1">
      <c r="A5" s="80"/>
      <c r="B5" s="110"/>
      <c r="C5" s="110"/>
      <c r="D5" s="110"/>
      <c r="E5" s="110"/>
      <c r="F5" s="81"/>
      <c r="G5" s="82"/>
    </row>
    <row r="6" spans="1:10" s="9" customFormat="1" ht="18" customHeight="1" thickTop="1" thickBot="1">
      <c r="A6" s="83"/>
      <c r="B6" s="83"/>
      <c r="C6" s="83"/>
      <c r="D6" s="83"/>
      <c r="E6" s="83"/>
      <c r="F6" s="83"/>
      <c r="G6" s="83"/>
    </row>
    <row r="7" spans="1:10" s="9" customFormat="1" ht="18" customHeight="1" thickTop="1">
      <c r="A7" s="74"/>
      <c r="B7" s="75"/>
      <c r="C7" s="75"/>
      <c r="D7" s="75"/>
      <c r="E7" s="75"/>
      <c r="F7" s="75"/>
      <c r="G7" s="76"/>
      <c r="I7" s="107"/>
      <c r="J7" s="107"/>
    </row>
    <row r="8" spans="1:10" s="9" customFormat="1" ht="18" customHeight="1">
      <c r="A8" s="77"/>
      <c r="B8" s="78" t="s">
        <v>90</v>
      </c>
      <c r="C8" s="96" t="str">
        <f>+'Calculos aux'!C7</f>
        <v xml:space="preserve">XIMENA MANTILLA </v>
      </c>
      <c r="D8" s="78"/>
      <c r="E8" s="78" t="s">
        <v>91</v>
      </c>
      <c r="F8" s="78"/>
      <c r="G8" s="79"/>
      <c r="I8" s="107"/>
      <c r="J8" s="107"/>
    </row>
    <row r="9" spans="1:10" s="9" customFormat="1" ht="18" customHeight="1">
      <c r="A9" s="77"/>
      <c r="B9" s="78" t="s">
        <v>72</v>
      </c>
      <c r="C9" s="78" t="s">
        <v>73</v>
      </c>
      <c r="D9" s="105" t="str">
        <f>+'Calculos aux'!E9</f>
        <v>4567989 SC</v>
      </c>
      <c r="E9" s="78" t="s">
        <v>70</v>
      </c>
      <c r="F9" s="78"/>
      <c r="G9" s="79"/>
    </row>
    <row r="10" spans="1:10" s="9" customFormat="1" ht="18" customHeight="1">
      <c r="A10" s="77"/>
      <c r="B10" s="78" t="s">
        <v>89</v>
      </c>
      <c r="C10" s="84">
        <f>+anverso!I59</f>
        <v>8502.0833333333339</v>
      </c>
      <c r="D10" s="97" t="s">
        <v>105</v>
      </c>
      <c r="E10" s="78"/>
      <c r="F10" s="78"/>
      <c r="G10" s="79"/>
    </row>
    <row r="11" spans="1:10" s="9" customFormat="1" ht="18" customHeight="1">
      <c r="A11" s="77"/>
      <c r="B11" s="78" t="s">
        <v>71</v>
      </c>
      <c r="C11" s="78"/>
      <c r="D11" s="78"/>
      <c r="E11" s="78"/>
      <c r="F11" s="78"/>
      <c r="G11" s="79"/>
    </row>
    <row r="12" spans="1:10" s="9" customFormat="1" ht="18" customHeight="1">
      <c r="A12" s="77"/>
      <c r="B12" s="78"/>
      <c r="C12" s="78"/>
      <c r="D12" s="78"/>
      <c r="E12" s="78"/>
      <c r="F12" s="78"/>
      <c r="G12" s="79"/>
    </row>
    <row r="13" spans="1:10" s="9" customFormat="1" ht="18" customHeight="1">
      <c r="A13" s="77"/>
      <c r="B13" s="78"/>
      <c r="C13" s="78"/>
      <c r="D13" s="78"/>
      <c r="E13" s="78"/>
      <c r="F13" s="78"/>
      <c r="G13" s="79"/>
    </row>
    <row r="14" spans="1:10" s="9" customFormat="1" ht="18" customHeight="1">
      <c r="A14" s="77"/>
      <c r="B14" s="78"/>
      <c r="C14" s="85" t="s">
        <v>74</v>
      </c>
      <c r="D14" s="85" t="s">
        <v>75</v>
      </c>
      <c r="E14" s="86">
        <f ca="1">TODAY()</f>
        <v>41272</v>
      </c>
      <c r="F14" s="78"/>
      <c r="G14" s="79"/>
    </row>
    <row r="15" spans="1:10" s="9" customFormat="1" ht="18" customHeight="1">
      <c r="A15" s="77"/>
      <c r="B15" s="78"/>
      <c r="C15" s="78"/>
      <c r="D15" s="78"/>
      <c r="E15" s="78"/>
      <c r="F15" s="78"/>
      <c r="G15" s="79"/>
    </row>
    <row r="16" spans="1:10" s="9" customFormat="1" ht="18" customHeight="1">
      <c r="A16" s="77"/>
      <c r="B16" s="78"/>
      <c r="C16" s="78"/>
      <c r="D16" s="78"/>
      <c r="E16" s="78"/>
      <c r="F16" s="78"/>
      <c r="G16" s="79"/>
    </row>
    <row r="17" spans="1:7" s="9" customFormat="1" ht="18" customHeight="1">
      <c r="A17" s="77"/>
      <c r="B17" s="78"/>
      <c r="C17" s="78"/>
      <c r="D17" s="78"/>
      <c r="E17" s="78"/>
      <c r="F17" s="78"/>
      <c r="G17" s="79"/>
    </row>
    <row r="18" spans="1:7" s="9" customFormat="1" ht="18" customHeight="1">
      <c r="A18" s="77"/>
      <c r="B18" s="78"/>
      <c r="C18" s="87"/>
      <c r="D18" s="78"/>
      <c r="E18" s="87"/>
      <c r="F18" s="78"/>
      <c r="G18" s="79"/>
    </row>
    <row r="19" spans="1:7" s="9" customFormat="1" ht="18" customHeight="1">
      <c r="A19" s="77"/>
      <c r="B19" s="78"/>
      <c r="C19" s="78"/>
      <c r="D19" s="78"/>
      <c r="E19" s="78"/>
      <c r="F19" s="78"/>
      <c r="G19" s="79"/>
    </row>
    <row r="20" spans="1:7" s="9" customFormat="1" ht="18" customHeight="1">
      <c r="A20" s="77"/>
      <c r="B20" s="78"/>
      <c r="C20" s="78"/>
      <c r="D20" s="78"/>
      <c r="E20" s="78"/>
      <c r="F20" s="78"/>
      <c r="G20" s="79"/>
    </row>
    <row r="21" spans="1:7" s="9" customFormat="1" ht="18" customHeight="1">
      <c r="A21" s="77"/>
      <c r="B21" s="78"/>
      <c r="C21" s="78"/>
      <c r="D21" s="78"/>
      <c r="E21" s="78"/>
      <c r="F21" s="78"/>
      <c r="G21" s="79"/>
    </row>
    <row r="22" spans="1:7" s="9" customFormat="1" ht="18" customHeight="1">
      <c r="A22" s="77"/>
      <c r="B22" s="78"/>
      <c r="C22" s="87"/>
      <c r="D22" s="78"/>
      <c r="E22" s="87"/>
      <c r="F22" s="78"/>
      <c r="G22" s="79"/>
    </row>
    <row r="23" spans="1:7" s="9" customFormat="1" ht="18" customHeight="1" thickBot="1">
      <c r="A23" s="80"/>
      <c r="B23" s="81"/>
      <c r="C23" s="81"/>
      <c r="D23" s="81"/>
      <c r="E23" s="81"/>
      <c r="F23" s="81"/>
      <c r="G23" s="82"/>
    </row>
    <row r="24" spans="1:7" s="9" customFormat="1" ht="18" customHeight="1" thickTop="1" thickBot="1">
      <c r="A24" s="83"/>
      <c r="B24" s="83"/>
      <c r="C24" s="83"/>
      <c r="D24" s="83"/>
      <c r="E24" s="83"/>
      <c r="F24" s="83"/>
      <c r="G24" s="83"/>
    </row>
    <row r="25" spans="1:7" ht="18" customHeight="1" thickTop="1">
      <c r="A25" s="74"/>
      <c r="B25" s="175" t="s">
        <v>76</v>
      </c>
      <c r="C25" s="175"/>
      <c r="D25" s="175"/>
      <c r="E25" s="175"/>
      <c r="F25" s="175"/>
      <c r="G25" s="176"/>
    </row>
    <row r="26" spans="1:7" ht="18" customHeight="1">
      <c r="A26" s="88"/>
      <c r="B26" s="89"/>
      <c r="C26" s="89"/>
      <c r="D26" s="89"/>
      <c r="E26" s="89"/>
      <c r="F26" s="89"/>
      <c r="G26" s="90"/>
    </row>
    <row r="27" spans="1:7" ht="18" customHeight="1">
      <c r="A27" s="88"/>
      <c r="B27" s="89" t="s">
        <v>77</v>
      </c>
      <c r="C27" s="89"/>
      <c r="D27" s="89"/>
      <c r="E27" s="89"/>
      <c r="F27" s="89"/>
      <c r="G27" s="90"/>
    </row>
    <row r="28" spans="1:7" ht="18" customHeight="1">
      <c r="A28" s="88"/>
      <c r="B28" s="89" t="s">
        <v>78</v>
      </c>
      <c r="C28" s="89"/>
      <c r="D28" s="89"/>
      <c r="E28" s="89"/>
      <c r="F28" s="89"/>
      <c r="G28" s="90"/>
    </row>
    <row r="29" spans="1:7" ht="18" customHeight="1">
      <c r="A29" s="88"/>
      <c r="B29" s="89" t="s">
        <v>79</v>
      </c>
      <c r="C29" s="89"/>
      <c r="D29" s="89"/>
      <c r="E29" s="89"/>
      <c r="F29" s="89"/>
      <c r="G29" s="90"/>
    </row>
    <row r="30" spans="1:7" ht="18" customHeight="1">
      <c r="A30" s="88"/>
      <c r="B30" s="89" t="s">
        <v>80</v>
      </c>
      <c r="C30" s="89"/>
      <c r="D30" s="89"/>
      <c r="E30" s="89"/>
      <c r="F30" s="89"/>
      <c r="G30" s="90"/>
    </row>
    <row r="31" spans="1:7" ht="18" customHeight="1">
      <c r="A31" s="88"/>
      <c r="B31" s="89" t="s">
        <v>88</v>
      </c>
      <c r="C31" s="89"/>
      <c r="D31" s="89"/>
      <c r="E31" s="89"/>
      <c r="F31" s="89"/>
      <c r="G31" s="90"/>
    </row>
    <row r="32" spans="1:7" ht="18" customHeight="1">
      <c r="A32" s="88"/>
      <c r="B32" s="89" t="s">
        <v>81</v>
      </c>
      <c r="C32" s="89"/>
      <c r="D32" s="89"/>
      <c r="E32" s="89"/>
      <c r="F32" s="89"/>
      <c r="G32" s="90"/>
    </row>
    <row r="33" spans="1:7" ht="18" customHeight="1">
      <c r="A33" s="88"/>
      <c r="B33" s="89" t="s">
        <v>82</v>
      </c>
      <c r="C33" s="89"/>
      <c r="D33" s="89"/>
      <c r="E33" s="89"/>
      <c r="F33" s="89"/>
      <c r="G33" s="90"/>
    </row>
    <row r="34" spans="1:7" ht="18" customHeight="1">
      <c r="A34" s="88"/>
      <c r="B34" s="89" t="s">
        <v>83</v>
      </c>
      <c r="C34" s="89"/>
      <c r="D34" s="89"/>
      <c r="E34" s="89"/>
      <c r="F34" s="89"/>
      <c r="G34" s="90"/>
    </row>
    <row r="35" spans="1:7" ht="18" customHeight="1">
      <c r="A35" s="88"/>
      <c r="B35" s="89" t="s">
        <v>84</v>
      </c>
      <c r="C35" s="89"/>
      <c r="D35" s="89"/>
      <c r="E35" s="89"/>
      <c r="F35" s="89"/>
      <c r="G35" s="90"/>
    </row>
    <row r="36" spans="1:7" ht="18" customHeight="1">
      <c r="A36" s="88"/>
      <c r="B36" s="89" t="s">
        <v>85</v>
      </c>
      <c r="C36" s="89"/>
      <c r="D36" s="89"/>
      <c r="E36" s="89"/>
      <c r="F36" s="89"/>
      <c r="G36" s="90"/>
    </row>
    <row r="37" spans="1:7" ht="18" customHeight="1">
      <c r="A37" s="88"/>
      <c r="B37" s="89" t="s">
        <v>86</v>
      </c>
      <c r="C37" s="89"/>
      <c r="D37" s="89"/>
      <c r="E37" s="89"/>
      <c r="F37" s="89"/>
      <c r="G37" s="90"/>
    </row>
    <row r="38" spans="1:7" ht="18" customHeight="1">
      <c r="A38" s="88"/>
      <c r="B38" s="89" t="s">
        <v>87</v>
      </c>
      <c r="C38" s="89"/>
      <c r="D38" s="89"/>
      <c r="E38" s="89"/>
      <c r="F38" s="89"/>
      <c r="G38" s="90"/>
    </row>
    <row r="39" spans="1:7" ht="18" customHeight="1" thickBot="1">
      <c r="A39" s="91"/>
      <c r="B39" s="92"/>
      <c r="C39" s="92"/>
      <c r="D39" s="92"/>
      <c r="E39" s="92"/>
      <c r="F39" s="92"/>
      <c r="G39" s="93"/>
    </row>
    <row r="40" spans="1:7" ht="18" customHeight="1" thickTop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</sheetData>
  <mergeCells count="1">
    <mergeCell ref="B25:G25"/>
  </mergeCells>
  <phoneticPr fontId="3" type="noConversion"/>
  <printOptions horizontalCentered="1"/>
  <pageMargins left="0.39370078740157483" right="0.39370078740157483" top="0.59055118110236227" bottom="0.59055118110236227" header="0" footer="0"/>
  <pageSetup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Calculos aux</vt:lpstr>
      <vt:lpstr>anverso</vt:lpstr>
      <vt:lpstr>reverso</vt:lpstr>
      <vt:lpstr>anverso!Área_de_impresión</vt:lpstr>
    </vt:vector>
  </TitlesOfParts>
  <Company>AMERINST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CEMIAC</dc:creator>
  <cp:lastModifiedBy>CORACA IRUPANA</cp:lastModifiedBy>
  <cp:lastPrinted>2012-12-29T18:52:43Z</cp:lastPrinted>
  <dcterms:created xsi:type="dcterms:W3CDTF">2003-11-01T15:20:05Z</dcterms:created>
  <dcterms:modified xsi:type="dcterms:W3CDTF">2012-12-29T20:07:43Z</dcterms:modified>
</cp:coreProperties>
</file>