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360" windowWidth="17670" windowHeight="5940"/>
  </bookViews>
  <sheets>
    <sheet name="IUE " sheetId="1" r:id="rId1"/>
  </sheets>
  <definedNames>
    <definedName name="_xlnm.Print_Area" localSheetId="0">'IUE '!$A$1:$I$16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42" i="1" s="1"/>
  <c r="F11" i="1"/>
  <c r="F44" i="1" s="1"/>
  <c r="F12" i="1"/>
  <c r="F14" i="1"/>
  <c r="F47" i="1" s="1"/>
  <c r="F15" i="1"/>
  <c r="F48" i="1" s="1"/>
  <c r="F16" i="1"/>
  <c r="F49" i="1" s="1"/>
  <c r="F17" i="1"/>
  <c r="F19" i="1"/>
  <c r="F52" i="1" s="1"/>
  <c r="F21" i="1"/>
  <c r="F22" i="1"/>
  <c r="F55" i="1" s="1"/>
  <c r="F23" i="1"/>
  <c r="F56" i="1" s="1"/>
  <c r="F24" i="1"/>
  <c r="F25" i="1"/>
  <c r="C42" i="1"/>
  <c r="D42" i="1"/>
  <c r="E42" i="1"/>
  <c r="C43" i="1"/>
  <c r="D43" i="1"/>
  <c r="C44" i="1"/>
  <c r="D44" i="1"/>
  <c r="E44" i="1"/>
  <c r="C45" i="1"/>
  <c r="D45" i="1"/>
  <c r="E45" i="1"/>
  <c r="C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C52" i="1"/>
  <c r="D52" i="1"/>
  <c r="E52" i="1"/>
  <c r="C53" i="1"/>
  <c r="D53" i="1"/>
  <c r="C54" i="1"/>
  <c r="D54" i="1"/>
  <c r="E54" i="1"/>
  <c r="C55" i="1"/>
  <c r="D55" i="1"/>
  <c r="E55" i="1"/>
  <c r="C56" i="1"/>
  <c r="D56" i="1"/>
  <c r="E56" i="1"/>
  <c r="C41" i="1"/>
  <c r="E20" i="1"/>
  <c r="E18" i="1"/>
  <c r="F18" i="1" s="1"/>
  <c r="E10" i="1"/>
  <c r="E43" i="1" s="1"/>
  <c r="F45" i="1"/>
  <c r="F50" i="1"/>
  <c r="F54" i="1"/>
  <c r="D13" i="1"/>
  <c r="D46" i="1" s="1"/>
  <c r="D8" i="1"/>
  <c r="D41" i="1" s="1"/>
  <c r="F53" i="1" l="1"/>
  <c r="E8" i="1"/>
  <c r="E41" i="1" s="1"/>
  <c r="F73" i="1" s="1"/>
  <c r="F20" i="1"/>
  <c r="F10" i="1"/>
  <c r="F43" i="1" s="1"/>
  <c r="F51" i="1"/>
  <c r="E51" i="1"/>
  <c r="E53" i="1"/>
  <c r="D26" i="1"/>
  <c r="E13" i="1"/>
  <c r="F13" i="1" s="1"/>
  <c r="F8" i="1" l="1"/>
  <c r="F41" i="1" s="1"/>
  <c r="F46" i="1"/>
  <c r="E46" i="1"/>
  <c r="F26" i="1" l="1"/>
  <c r="D60" i="1" l="1"/>
  <c r="D30" i="1"/>
  <c r="E31" i="1" s="1"/>
  <c r="D61" i="1"/>
  <c r="G27" i="1"/>
  <c r="E60" i="1" l="1"/>
  <c r="F60" i="1"/>
  <c r="F71" i="1"/>
  <c r="F69" i="1"/>
  <c r="F61" i="1"/>
  <c r="F77" i="1" l="1"/>
  <c r="F78" i="1"/>
  <c r="F80" i="1" l="1"/>
  <c r="F81" i="1"/>
  <c r="F82" i="1" s="1"/>
  <c r="F86" i="1" l="1"/>
  <c r="F89" i="1" s="1"/>
  <c r="F85" i="1"/>
</calcChain>
</file>

<file path=xl/sharedStrings.xml><?xml version="1.0" encoding="utf-8"?>
<sst xmlns="http://schemas.openxmlformats.org/spreadsheetml/2006/main" count="60" uniqueCount="54">
  <si>
    <t>INGRESOS</t>
  </si>
  <si>
    <t>Ventas</t>
  </si>
  <si>
    <t>Sueldos y salarios</t>
  </si>
  <si>
    <t>Servicios básicos</t>
  </si>
  <si>
    <t>Impuestos y patentes</t>
  </si>
  <si>
    <t>Retiros personales de socios</t>
  </si>
  <si>
    <t xml:space="preserve">Alquileres ( Sin recibos oficiales ni retenciones) </t>
  </si>
  <si>
    <t>Ingresos de dividendos por acciones</t>
  </si>
  <si>
    <t>Importes Contables</t>
  </si>
  <si>
    <t>GASTOS</t>
  </si>
  <si>
    <t>Costos de Ventas</t>
  </si>
  <si>
    <t>Detalle</t>
  </si>
  <si>
    <t>Importes imponibles</t>
  </si>
  <si>
    <t>CONCILIACION DE UTILIDAD IMPONIBLE Y UTILIDAD CONTABLE</t>
  </si>
  <si>
    <t>CORRESPONDIENTE AL EJERCICIO TERMINADO EL 31 DE DICIEMBRE DE 2014</t>
  </si>
  <si>
    <t>IUE 25%</t>
  </si>
  <si>
    <t xml:space="preserve">(D) DETERMINACIÓN DEL SALDO DEFINITIVO A FAVOR DEL FISCO  O DEL CONTRIBUYENTE </t>
  </si>
  <si>
    <t>Cod.</t>
  </si>
  <si>
    <t>IMPORTE</t>
  </si>
  <si>
    <t xml:space="preserve">(En Bs.  Sin centavos) </t>
  </si>
  <si>
    <t>Total gastos no deducibles</t>
  </si>
  <si>
    <t xml:space="preserve">Total regularizaciones para imputar gastos deducibles </t>
  </si>
  <si>
    <t xml:space="preserve">Total rentas, no gravadas </t>
  </si>
  <si>
    <t xml:space="preserve">Total consolidado de importe cancelados durante la gestión por  actividades parcialmente realizadas en el país </t>
  </si>
  <si>
    <t>Utilidad neta ( C042+C071+C589-C480-C495-C563; Si&gt;0)</t>
  </si>
  <si>
    <t>Utilidad  neta imponible (C592-C606-C619; Si&gt;0)</t>
  </si>
  <si>
    <t xml:space="preserve">Impuesto determinado  (25% sobre  C026) </t>
  </si>
  <si>
    <t xml:space="preserve">Pagos a cuenta  realizados  en DD.JJ anterior  y/o en Boletas de pago </t>
  </si>
  <si>
    <t xml:space="preserve">Saldos disponible  de pagos  del periodo anterior  a compensar </t>
  </si>
  <si>
    <t>Diferencia  a favor  del contribuyente  para el siguiente  periodo  (C622+C640-C909;Si&gt;0)</t>
  </si>
  <si>
    <t>Saldo definitivo  a favor  del Fisco ( C909-C622-C640;Si&gt;0)</t>
  </si>
  <si>
    <t xml:space="preserve">EMPRESA DE EJEMPLO SRL </t>
  </si>
  <si>
    <t>Utilidades de las ventas a plazos que van a ser diferidas para la sigte gestión</t>
  </si>
  <si>
    <t>Utilidades de las ventas a plazos diferidas de la gestion anterior</t>
  </si>
  <si>
    <t xml:space="preserve">Pérdida contable de la gestión de Estados financieros </t>
  </si>
  <si>
    <t>Pérdida Neta ( C068+ C480+C495+ C563-C042-C071-C589) si &gt;0</t>
  </si>
  <si>
    <t>Perdida no compensada gestion anterior actualizada (C1013 ant. Form)</t>
  </si>
  <si>
    <t>Pérdida no compensada para gestión sigte (606+619-592) si &gt;0</t>
  </si>
  <si>
    <t xml:space="preserve">IUE </t>
  </si>
  <si>
    <t>ASIENTO POR EL IUE</t>
  </si>
  <si>
    <r>
      <t xml:space="preserve">  </t>
    </r>
    <r>
      <rPr>
        <i/>
        <sz val="12"/>
        <rFont val="Tahoma"/>
        <family val="2"/>
      </rPr>
      <t>Por el registro del IUE de la gestión 2014 (25% de la utilidad imponible)</t>
    </r>
  </si>
  <si>
    <t xml:space="preserve">  </t>
  </si>
  <si>
    <t>IUE por pagar (pasivo)</t>
  </si>
  <si>
    <t>IUE (gasto)</t>
  </si>
  <si>
    <t>Depreciaciones (horas de trabajo)</t>
  </si>
  <si>
    <t>Utilidades Contable y Tributaria</t>
  </si>
  <si>
    <t>No imponibles, sí contables</t>
  </si>
  <si>
    <t>No Imponibles, sí contables</t>
  </si>
  <si>
    <t>Imputación  de Crédito  en valores   Sujeto  a verificación y confirmación  por parte  del SIN</t>
  </si>
  <si>
    <t>Impuestos a pagar  en efectivo (C996- C677; Si &gt;0) (Si la presentación  es fuera  de término, debe realizar  el pago en la Boleta 1000)</t>
  </si>
  <si>
    <t xml:space="preserve">CONCILIACION DE UTILIDAD IMPONIBLE Y UTILIDAD CONTABLE </t>
  </si>
  <si>
    <t>HOJA DE TRABAJO 1</t>
  </si>
  <si>
    <t>HOJA DE TRABAJO 2</t>
  </si>
  <si>
    <t>Utilidad Contable de la gestión  de Estados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</si>
</sst>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_ ;[Red]\-#,##0\ "/>
  </numFmts>
  <fonts count="9" x14ac:knownFonts="1">
    <font>
      <sz val="10"/>
      <name val="Arial"/>
    </font>
    <font>
      <sz val="10"/>
      <name val="Arial"/>
    </font>
    <font>
      <sz val="12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b/>
      <u/>
      <sz val="12"/>
      <name val="Tahoma"/>
      <family val="2"/>
    </font>
    <font>
      <i/>
      <sz val="12"/>
      <name val="Tahoma"/>
      <family val="2"/>
    </font>
    <font>
      <b/>
      <sz val="11"/>
      <color theme="4" tint="-0.499984740745262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38" fontId="2" fillId="0" borderId="0" xfId="0" applyNumberFormat="1" applyFont="1" applyAlignment="1">
      <alignment horizontal="right"/>
    </xf>
    <xf numFmtId="0" fontId="2" fillId="0" borderId="0" xfId="0" applyFont="1" applyFill="1"/>
    <xf numFmtId="3" fontId="2" fillId="0" borderId="0" xfId="1" applyNumberFormat="1" applyFont="1" applyFill="1" applyAlignment="1">
      <alignment horizontal="right"/>
    </xf>
    <xf numFmtId="38" fontId="2" fillId="0" borderId="0" xfId="0" applyNumberFormat="1" applyFont="1" applyFill="1" applyBorder="1"/>
    <xf numFmtId="38" fontId="2" fillId="0" borderId="0" xfId="0" applyNumberFormat="1" applyFont="1" applyFill="1"/>
    <xf numFmtId="0" fontId="4" fillId="0" borderId="0" xfId="0" applyFont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0" fontId="5" fillId="0" borderId="0" xfId="0" applyFont="1"/>
    <xf numFmtId="164" fontId="2" fillId="0" borderId="0" xfId="1" applyNumberFormat="1" applyFont="1" applyFill="1" applyBorder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Fill="1" applyAlignment="1">
      <alignment horizontal="right"/>
    </xf>
    <xf numFmtId="38" fontId="3" fillId="0" borderId="0" xfId="0" applyNumberFormat="1" applyFont="1" applyAlignment="1">
      <alignment horizontal="right"/>
    </xf>
    <xf numFmtId="0" fontId="2" fillId="0" borderId="1" xfId="0" applyFont="1" applyBorder="1"/>
    <xf numFmtId="3" fontId="3" fillId="0" borderId="0" xfId="1" applyNumberFormat="1" applyFont="1" applyFill="1" applyAlignment="1">
      <alignment horizontal="right"/>
    </xf>
    <xf numFmtId="38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38" fontId="2" fillId="0" borderId="0" xfId="0" applyNumberFormat="1" applyFont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3" xfId="0" applyFont="1" applyBorder="1"/>
    <xf numFmtId="38" fontId="2" fillId="0" borderId="4" xfId="0" applyNumberFormat="1" applyFont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0" fontId="2" fillId="0" borderId="6" xfId="0" applyFont="1" applyBorder="1"/>
    <xf numFmtId="3" fontId="2" fillId="0" borderId="7" xfId="1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3" fontId="8" fillId="2" borderId="2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258536</xdr:colOff>
      <xdr:row>28</xdr:row>
      <xdr:rowOff>149679</xdr:rowOff>
    </xdr:from>
    <xdr:to>
      <xdr:col>8</xdr:col>
      <xdr:colOff>204107</xdr:colOff>
      <xdr:row>32</xdr:row>
      <xdr:rowOff>176893</xdr:rowOff>
    </xdr:to>
    <xdr:sp macro="" textlink="">
      <xdr:nvSpPr>
        <xdr:cNvPr id="2" name="CuadroTexto 1"/>
        <xdr:cNvSpPr txBox="1"/>
      </xdr:nvSpPr>
      <xdr:spPr>
        <a:xfrm>
          <a:off x="7320643" y="6354536"/>
          <a:ext cx="2653393" cy="789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En el Balance General, esto significa disminución</a:t>
          </a:r>
          <a:r>
            <a:rPr lang="es-BO" sz="1100" baseline="0"/>
            <a:t> en el "Resultado del Periodo" e incremento en "IUE por pagar", por el mismo monto.  Ver siguiente tabla.</a:t>
          </a:r>
          <a:endParaRPr lang="es-BO" sz="1100"/>
        </a:p>
      </xdr:txBody>
    </xdr:sp>
    <xdr:clientData/>
  </xdr:twoCellAnchor>
  <xdr:twoCellAnchor>
    <xdr:from>
      <xdr:col>5</xdr:col>
      <xdr:colOff>537882</xdr:colOff>
      <xdr:row>26</xdr:row>
      <xdr:rowOff>22412</xdr:rowOff>
    </xdr:from>
    <xdr:to>
      <xdr:col>6</xdr:col>
      <xdr:colOff>280147</xdr:colOff>
      <xdr:row>26</xdr:row>
      <xdr:rowOff>134471</xdr:rowOff>
    </xdr:to>
    <xdr:cxnSp macro="">
      <xdr:nvCxnSpPr>
        <xdr:cNvPr id="6" name="Conector curvado 5"/>
        <xdr:cNvCxnSpPr/>
      </xdr:nvCxnSpPr>
      <xdr:spPr>
        <a:xfrm>
          <a:off x="7586382" y="5647765"/>
          <a:ext cx="762000" cy="112059"/>
        </a:xfrm>
        <a:prstGeom prst="curvedConnector3">
          <a:avLst>
            <a:gd name="adj1" fmla="val -60294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420221</xdr:colOff>
      <xdr:row>68</xdr:row>
      <xdr:rowOff>151280</xdr:rowOff>
    </xdr:from>
    <xdr:to>
      <xdr:col>1</xdr:col>
      <xdr:colOff>969309</xdr:colOff>
      <xdr:row>88</xdr:row>
      <xdr:rowOff>151280</xdr:rowOff>
    </xdr:to>
    <xdr:sp macro="" textlink="">
      <xdr:nvSpPr>
        <xdr:cNvPr id="11" name="CuadroTexto 10"/>
        <xdr:cNvSpPr txBox="1"/>
      </xdr:nvSpPr>
      <xdr:spPr>
        <a:xfrm rot="16200000">
          <a:off x="-1120588" y="16360589"/>
          <a:ext cx="3944470" cy="5490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3600">
              <a:solidFill>
                <a:schemeClr val="accent1"/>
              </a:solidFill>
            </a:rPr>
            <a:t>FORMULARIO</a:t>
          </a:r>
          <a:r>
            <a:rPr lang="es-BO" sz="3600" baseline="0">
              <a:solidFill>
                <a:schemeClr val="accent1"/>
              </a:solidFill>
            </a:rPr>
            <a:t> 500</a:t>
          </a:r>
          <a:endParaRPr lang="es-BO" sz="3600">
            <a:solidFill>
              <a:schemeClr val="accent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C7:F26" totalsRowCount="1" headerRowDxfId="14" dataDxfId="16" dataCellStyle="Millares">
  <autoFilter ref="C7:F25"/>
  <tableColumns count="4">
    <tableColumn id="1" name="Detalle" totalsRowLabel="Utilidades Contable y Tributaria" dataDxfId="19" totalsRowDxfId="3"/>
    <tableColumn id="2" name="Importes Contables" totalsRowFunction="custom" dataDxfId="15" totalsRowDxfId="2">
      <totalsRowFormula>+D8-D13</totalsRowFormula>
    </tableColumn>
    <tableColumn id="3" name="No imponibles, sí contables" dataDxfId="18" totalsRowDxfId="1" dataCellStyle="Millares"/>
    <tableColumn id="5" name="Importes imponibles" totalsRowFunction="custom" dataDxfId="17" totalsRowDxfId="0" dataCellStyle="Millares">
      <calculatedColumnFormula>+D8-E8</calculatedColumnFormula>
      <totalsRowFormula>+F8-F13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a16" displayName="Tabla16" ref="C40:F61" totalsRowCount="1" headerRowDxfId="13" dataDxfId="12" dataCellStyle="Millares">
  <autoFilter ref="C40:F60"/>
  <tableColumns count="4">
    <tableColumn id="1" name="Detalle" totalsRowLabel="Utilidades Contable y Tributaria" dataDxfId="11" totalsRowDxfId="7"/>
    <tableColumn id="2" name="Importes Contables" totalsRowFunction="custom" dataDxfId="10" totalsRowDxfId="6">
      <totalsRowFormula>+D41-D46</totalsRowFormula>
    </tableColumn>
    <tableColumn id="3" name="No Imponibles, sí contables" dataDxfId="9" totalsRowDxfId="5" dataCellStyle="Millares"/>
    <tableColumn id="5" name="Importes imponibles" totalsRowFunction="custom" dataDxfId="8" totalsRowDxfId="4" dataCellStyle="Millares">
      <calculatedColumnFormula>+D41-E41+#REF!</calculatedColumnFormula>
      <totalsRowFormula>+F41-F46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363636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90"/>
  <sheetViews>
    <sheetView tabSelected="1" topLeftCell="A66" zoomScale="85" zoomScaleNormal="85" workbookViewId="0">
      <selection activeCell="C80" sqref="C80:D80"/>
    </sheetView>
  </sheetViews>
  <sheetFormatPr baseColWidth="10" defaultRowHeight="15" x14ac:dyDescent="0.2"/>
  <cols>
    <col min="1" max="1" width="2.42578125" style="1" customWidth="1"/>
    <col min="2" max="2" width="15" style="1" bestFit="1" customWidth="1"/>
    <col min="3" max="3" width="56.5703125" style="1" customWidth="1"/>
    <col min="4" max="4" width="15.85546875" style="3" customWidth="1"/>
    <col min="5" max="5" width="16" style="1" customWidth="1"/>
    <col min="6" max="6" width="15.28515625" style="1" customWidth="1"/>
    <col min="7" max="7" width="14.28515625" style="1" customWidth="1"/>
    <col min="8" max="8" width="11" style="1" customWidth="1"/>
    <col min="9" max="9" width="9.85546875" style="1" bestFit="1" customWidth="1"/>
    <col min="10" max="10" width="11.5703125" style="1" customWidth="1"/>
    <col min="11" max="11" width="29.28515625" style="1" customWidth="1"/>
    <col min="12" max="12" width="14.7109375" style="1" customWidth="1"/>
    <col min="13" max="16384" width="11.42578125" style="1"/>
  </cols>
  <sheetData>
    <row r="2" spans="2:12" x14ac:dyDescent="0.2">
      <c r="C2" s="2" t="s">
        <v>31</v>
      </c>
    </row>
    <row r="3" spans="2:12" x14ac:dyDescent="0.2">
      <c r="C3" s="1" t="s">
        <v>51</v>
      </c>
    </row>
    <row r="4" spans="2:12" x14ac:dyDescent="0.2">
      <c r="C4" s="1" t="s">
        <v>50</v>
      </c>
    </row>
    <row r="5" spans="2:12" x14ac:dyDescent="0.2">
      <c r="C5" s="1" t="s">
        <v>14</v>
      </c>
    </row>
    <row r="7" spans="2:12" s="19" customFormat="1" ht="68.25" customHeight="1" x14ac:dyDescent="0.2">
      <c r="C7" s="19" t="s">
        <v>11</v>
      </c>
      <c r="D7" s="19" t="s">
        <v>8</v>
      </c>
      <c r="E7" s="20" t="s">
        <v>46</v>
      </c>
      <c r="F7" s="19" t="s">
        <v>12</v>
      </c>
      <c r="J7" s="21"/>
      <c r="K7" s="22"/>
      <c r="L7" s="22"/>
    </row>
    <row r="8" spans="2:12" x14ac:dyDescent="0.2">
      <c r="C8" s="2" t="s">
        <v>0</v>
      </c>
      <c r="D8" s="15">
        <f>SUM(D9:D12)</f>
        <v>811100</v>
      </c>
      <c r="E8" s="15">
        <f t="shared" ref="E8" si="0">SUM(E9:E12)</f>
        <v>10500</v>
      </c>
      <c r="F8" s="15">
        <f>+D8-E8</f>
        <v>800600</v>
      </c>
      <c r="G8" s="5"/>
      <c r="H8" s="5"/>
      <c r="J8" s="6"/>
      <c r="K8" s="4"/>
      <c r="L8" s="4"/>
    </row>
    <row r="9" spans="2:12" x14ac:dyDescent="0.2">
      <c r="C9" s="1" t="s">
        <v>1</v>
      </c>
      <c r="D9" s="5">
        <v>800600</v>
      </c>
      <c r="E9" s="5"/>
      <c r="F9" s="3">
        <f t="shared" ref="F9:F25" si="1">+D9-E9</f>
        <v>800600</v>
      </c>
      <c r="G9" s="5"/>
      <c r="H9" s="5"/>
      <c r="J9" s="6"/>
      <c r="K9" s="7"/>
      <c r="L9" s="4"/>
    </row>
    <row r="10" spans="2:12" x14ac:dyDescent="0.2">
      <c r="B10" s="8"/>
      <c r="C10" s="1" t="s">
        <v>7</v>
      </c>
      <c r="D10" s="5">
        <v>10500</v>
      </c>
      <c r="E10" s="5">
        <f>+D10</f>
        <v>10500</v>
      </c>
      <c r="F10" s="3">
        <f t="shared" si="1"/>
        <v>0</v>
      </c>
      <c r="G10" s="5"/>
      <c r="H10" s="5"/>
      <c r="J10" s="6"/>
      <c r="K10" s="7"/>
      <c r="L10" s="4"/>
    </row>
    <row r="11" spans="2:12" x14ac:dyDescent="0.2">
      <c r="D11" s="5"/>
      <c r="E11" s="5"/>
      <c r="F11" s="3">
        <f t="shared" si="1"/>
        <v>0</v>
      </c>
      <c r="G11" s="5"/>
      <c r="H11" s="5"/>
      <c r="J11" s="6"/>
      <c r="K11" s="7"/>
      <c r="L11" s="4"/>
    </row>
    <row r="12" spans="2:12" x14ac:dyDescent="0.2">
      <c r="C12" s="16"/>
      <c r="D12" s="9"/>
      <c r="E12" s="9"/>
      <c r="F12" s="18">
        <f t="shared" si="1"/>
        <v>0</v>
      </c>
      <c r="G12" s="5"/>
      <c r="H12" s="5"/>
      <c r="J12" s="6"/>
      <c r="K12" s="7"/>
      <c r="L12" s="4"/>
    </row>
    <row r="13" spans="2:12" x14ac:dyDescent="0.2">
      <c r="C13" s="10" t="s">
        <v>9</v>
      </c>
      <c r="D13" s="17">
        <f>+SUM(D14:D25)</f>
        <v>756500</v>
      </c>
      <c r="E13" s="17">
        <f>+SUM(E14:E25)</f>
        <v>27400</v>
      </c>
      <c r="F13" s="15">
        <f t="shared" si="1"/>
        <v>729100</v>
      </c>
      <c r="G13" s="5"/>
      <c r="H13" s="5"/>
      <c r="J13" s="11"/>
      <c r="K13" s="7"/>
      <c r="L13" s="4"/>
    </row>
    <row r="14" spans="2:12" x14ac:dyDescent="0.2">
      <c r="C14" s="1" t="s">
        <v>10</v>
      </c>
      <c r="D14" s="5">
        <v>450600</v>
      </c>
      <c r="E14" s="5"/>
      <c r="F14" s="3">
        <f t="shared" si="1"/>
        <v>450600</v>
      </c>
      <c r="G14" s="5"/>
      <c r="H14" s="5"/>
      <c r="J14" s="11"/>
      <c r="K14" s="7"/>
      <c r="L14" s="4"/>
    </row>
    <row r="15" spans="2:12" x14ac:dyDescent="0.2">
      <c r="C15" s="1" t="s">
        <v>2</v>
      </c>
      <c r="D15" s="5">
        <v>250000</v>
      </c>
      <c r="E15" s="5"/>
      <c r="F15" s="3">
        <f t="shared" si="1"/>
        <v>250000</v>
      </c>
      <c r="G15" s="5"/>
      <c r="H15" s="5"/>
      <c r="J15" s="6"/>
      <c r="K15" s="7"/>
      <c r="L15" s="4"/>
    </row>
    <row r="16" spans="2:12" x14ac:dyDescent="0.2">
      <c r="C16" s="1" t="s">
        <v>3</v>
      </c>
      <c r="D16" s="5">
        <v>8600</v>
      </c>
      <c r="E16" s="5"/>
      <c r="F16" s="3">
        <f t="shared" si="1"/>
        <v>8600</v>
      </c>
      <c r="G16" s="5"/>
      <c r="H16" s="5"/>
      <c r="J16" s="6"/>
      <c r="K16" s="7"/>
      <c r="L16" s="4"/>
    </row>
    <row r="17" spans="3:12" x14ac:dyDescent="0.2">
      <c r="C17" s="4" t="s">
        <v>4</v>
      </c>
      <c r="D17" s="12">
        <v>7400</v>
      </c>
      <c r="E17" s="5"/>
      <c r="F17" s="3">
        <f t="shared" si="1"/>
        <v>7400</v>
      </c>
      <c r="G17" s="5"/>
      <c r="H17" s="5"/>
      <c r="J17" s="4"/>
      <c r="K17" s="4"/>
      <c r="L17" s="4"/>
    </row>
    <row r="18" spans="3:12" x14ac:dyDescent="0.2">
      <c r="C18" s="4" t="s">
        <v>5</v>
      </c>
      <c r="D18" s="12">
        <v>18000</v>
      </c>
      <c r="E18" s="5">
        <f>+D18</f>
        <v>18000</v>
      </c>
      <c r="F18" s="3">
        <f t="shared" si="1"/>
        <v>0</v>
      </c>
      <c r="G18" s="5"/>
      <c r="H18" s="5"/>
      <c r="J18" s="4"/>
      <c r="K18" s="4"/>
      <c r="L18" s="4"/>
    </row>
    <row r="19" spans="3:12" x14ac:dyDescent="0.2">
      <c r="C19" s="1" t="s">
        <v>44</v>
      </c>
      <c r="D19" s="12">
        <v>8900</v>
      </c>
      <c r="E19" s="5">
        <v>-3600</v>
      </c>
      <c r="F19" s="3">
        <f t="shared" si="1"/>
        <v>12500</v>
      </c>
      <c r="G19" s="5"/>
      <c r="H19" s="5"/>
      <c r="J19" s="4"/>
      <c r="K19" s="4"/>
      <c r="L19" s="4"/>
    </row>
    <row r="20" spans="3:12" x14ac:dyDescent="0.2">
      <c r="C20" s="1" t="s">
        <v>6</v>
      </c>
      <c r="D20" s="12">
        <v>13000</v>
      </c>
      <c r="E20" s="5">
        <f>+D20</f>
        <v>13000</v>
      </c>
      <c r="F20" s="3">
        <f t="shared" si="1"/>
        <v>0</v>
      </c>
      <c r="G20" s="5"/>
      <c r="H20" s="5"/>
    </row>
    <row r="21" spans="3:12" x14ac:dyDescent="0.2">
      <c r="D21" s="12"/>
      <c r="E21" s="5"/>
      <c r="F21" s="3">
        <f t="shared" si="1"/>
        <v>0</v>
      </c>
      <c r="G21" s="5"/>
      <c r="H21" s="5"/>
    </row>
    <row r="22" spans="3:12" x14ac:dyDescent="0.2">
      <c r="D22" s="12"/>
      <c r="E22" s="5"/>
      <c r="F22" s="3">
        <f t="shared" si="1"/>
        <v>0</v>
      </c>
      <c r="G22" s="5"/>
      <c r="H22" s="5"/>
    </row>
    <row r="23" spans="3:12" x14ac:dyDescent="0.2">
      <c r="D23" s="12"/>
      <c r="E23" s="5"/>
      <c r="F23" s="3">
        <f t="shared" si="1"/>
        <v>0</v>
      </c>
      <c r="G23" s="5"/>
      <c r="H23" s="5"/>
    </row>
    <row r="24" spans="3:12" x14ac:dyDescent="0.2">
      <c r="D24" s="12"/>
      <c r="E24" s="5"/>
      <c r="F24" s="3">
        <f t="shared" si="1"/>
        <v>0</v>
      </c>
      <c r="G24" s="5"/>
      <c r="H24" s="5"/>
    </row>
    <row r="25" spans="3:12" x14ac:dyDescent="0.2">
      <c r="D25" s="12"/>
      <c r="E25" s="5"/>
      <c r="F25" s="3">
        <f t="shared" si="1"/>
        <v>0</v>
      </c>
      <c r="G25" s="5"/>
      <c r="H25" s="5"/>
    </row>
    <row r="26" spans="3:12" x14ac:dyDescent="0.2">
      <c r="C26" s="1" t="s">
        <v>45</v>
      </c>
      <c r="D26" s="14">
        <f>+D8-D13</f>
        <v>54600</v>
      </c>
      <c r="E26" s="14"/>
      <c r="F26" s="14">
        <f>+F8-F13</f>
        <v>71500</v>
      </c>
    </row>
    <row r="27" spans="3:12" x14ac:dyDescent="0.2">
      <c r="E27" s="5" t="s">
        <v>15</v>
      </c>
      <c r="G27" s="5">
        <f>+F26/4</f>
        <v>17875</v>
      </c>
    </row>
    <row r="28" spans="3:12" x14ac:dyDescent="0.2">
      <c r="E28" s="5"/>
      <c r="F28" s="5"/>
      <c r="G28" s="5"/>
    </row>
    <row r="29" spans="3:12" x14ac:dyDescent="0.2">
      <c r="C29" s="1" t="s">
        <v>39</v>
      </c>
      <c r="E29" s="5"/>
      <c r="F29" s="5"/>
      <c r="G29" s="5"/>
    </row>
    <row r="30" spans="3:12" x14ac:dyDescent="0.2">
      <c r="C30" s="23" t="s">
        <v>43</v>
      </c>
      <c r="D30" s="24">
        <f>+F26*0.25</f>
        <v>17875</v>
      </c>
      <c r="E30" s="25"/>
      <c r="F30" s="5" t="s">
        <v>41</v>
      </c>
      <c r="G30" s="5"/>
    </row>
    <row r="31" spans="3:12" x14ac:dyDescent="0.2">
      <c r="C31" s="26" t="s">
        <v>42</v>
      </c>
      <c r="D31" s="18"/>
      <c r="E31" s="27">
        <f>+D30</f>
        <v>17875</v>
      </c>
      <c r="F31" s="5"/>
      <c r="G31" s="5"/>
    </row>
    <row r="32" spans="3:12" x14ac:dyDescent="0.2">
      <c r="C32" s="1" t="s">
        <v>40</v>
      </c>
      <c r="E32" s="5"/>
      <c r="F32" s="5"/>
      <c r="G32" s="5"/>
    </row>
    <row r="33" spans="2:7" x14ac:dyDescent="0.2">
      <c r="E33" s="5"/>
      <c r="F33" s="5"/>
      <c r="G33" s="5"/>
    </row>
    <row r="34" spans="2:7" x14ac:dyDescent="0.2">
      <c r="E34" s="5"/>
      <c r="F34" s="5"/>
      <c r="G34" s="5"/>
    </row>
    <row r="35" spans="2:7" x14ac:dyDescent="0.2">
      <c r="C35" s="2" t="s">
        <v>31</v>
      </c>
    </row>
    <row r="36" spans="2:7" x14ac:dyDescent="0.2">
      <c r="C36" s="1" t="s">
        <v>52</v>
      </c>
    </row>
    <row r="37" spans="2:7" ht="15.75" customHeight="1" x14ac:dyDescent="0.2">
      <c r="C37" s="1" t="s">
        <v>13</v>
      </c>
    </row>
    <row r="38" spans="2:7" x14ac:dyDescent="0.2">
      <c r="C38" s="1" t="s">
        <v>14</v>
      </c>
    </row>
    <row r="40" spans="2:7" ht="70.5" customHeight="1" x14ac:dyDescent="0.2">
      <c r="B40" s="13"/>
      <c r="C40" s="19" t="s">
        <v>11</v>
      </c>
      <c r="D40" s="19" t="s">
        <v>8</v>
      </c>
      <c r="E40" s="20" t="s">
        <v>47</v>
      </c>
      <c r="F40" s="19" t="s">
        <v>12</v>
      </c>
    </row>
    <row r="41" spans="2:7" x14ac:dyDescent="0.2">
      <c r="C41" s="2" t="str">
        <f>+C8</f>
        <v>INGRESOS</v>
      </c>
      <c r="D41" s="2">
        <f t="shared" ref="D41:E41" si="2">+D8</f>
        <v>811100</v>
      </c>
      <c r="E41" s="2">
        <f t="shared" si="2"/>
        <v>10500</v>
      </c>
      <c r="F41" s="2">
        <f>+F8</f>
        <v>800600</v>
      </c>
    </row>
    <row r="42" spans="2:7" x14ac:dyDescent="0.2">
      <c r="C42" s="1" t="str">
        <f t="shared" ref="C42:E42" si="3">+C9</f>
        <v>Ventas</v>
      </c>
      <c r="D42" s="1">
        <f t="shared" si="3"/>
        <v>800600</v>
      </c>
      <c r="E42" s="1">
        <f t="shared" si="3"/>
        <v>0</v>
      </c>
      <c r="F42" s="1">
        <f>+F9</f>
        <v>800600</v>
      </c>
    </row>
    <row r="43" spans="2:7" x14ac:dyDescent="0.2">
      <c r="B43" s="8"/>
      <c r="C43" s="1" t="str">
        <f t="shared" ref="C43:E43" si="4">+C10</f>
        <v>Ingresos de dividendos por acciones</v>
      </c>
      <c r="D43" s="1">
        <f t="shared" si="4"/>
        <v>10500</v>
      </c>
      <c r="E43" s="1">
        <f t="shared" si="4"/>
        <v>10500</v>
      </c>
      <c r="F43" s="1">
        <f>+F10</f>
        <v>0</v>
      </c>
    </row>
    <row r="44" spans="2:7" x14ac:dyDescent="0.2">
      <c r="C44" s="1">
        <f t="shared" ref="C44:E44" si="5">+C11</f>
        <v>0</v>
      </c>
      <c r="D44" s="1">
        <f t="shared" si="5"/>
        <v>0</v>
      </c>
      <c r="E44" s="1">
        <f t="shared" si="5"/>
        <v>0</v>
      </c>
      <c r="F44" s="1">
        <f>+F11</f>
        <v>0</v>
      </c>
    </row>
    <row r="45" spans="2:7" x14ac:dyDescent="0.2">
      <c r="C45" s="1">
        <f t="shared" ref="C45:E45" si="6">+C12</f>
        <v>0</v>
      </c>
      <c r="D45" s="1">
        <f t="shared" si="6"/>
        <v>0</v>
      </c>
      <c r="E45" s="1">
        <f t="shared" si="6"/>
        <v>0</v>
      </c>
      <c r="F45" s="1">
        <f>+F12</f>
        <v>0</v>
      </c>
    </row>
    <row r="46" spans="2:7" x14ac:dyDescent="0.2">
      <c r="C46" s="2" t="str">
        <f t="shared" ref="C46:E46" si="7">+C13</f>
        <v>GASTOS</v>
      </c>
      <c r="D46" s="2">
        <f t="shared" si="7"/>
        <v>756500</v>
      </c>
      <c r="E46" s="2">
        <f t="shared" si="7"/>
        <v>27400</v>
      </c>
      <c r="F46" s="2">
        <f>+F13</f>
        <v>729100</v>
      </c>
    </row>
    <row r="47" spans="2:7" x14ac:dyDescent="0.2">
      <c r="C47" s="1" t="str">
        <f t="shared" ref="C47:E47" si="8">+C14</f>
        <v>Costos de Ventas</v>
      </c>
      <c r="D47" s="1">
        <f t="shared" si="8"/>
        <v>450600</v>
      </c>
      <c r="E47" s="1">
        <f t="shared" si="8"/>
        <v>0</v>
      </c>
      <c r="F47" s="1">
        <f>+F14</f>
        <v>450600</v>
      </c>
    </row>
    <row r="48" spans="2:7" x14ac:dyDescent="0.2">
      <c r="C48" s="1" t="str">
        <f t="shared" ref="C48:E48" si="9">+C15</f>
        <v>Sueldos y salarios</v>
      </c>
      <c r="D48" s="1">
        <f t="shared" si="9"/>
        <v>250000</v>
      </c>
      <c r="E48" s="1">
        <f t="shared" si="9"/>
        <v>0</v>
      </c>
      <c r="F48" s="1">
        <f>+F15</f>
        <v>250000</v>
      </c>
    </row>
    <row r="49" spans="3:7" x14ac:dyDescent="0.2">
      <c r="C49" s="1" t="str">
        <f t="shared" ref="C49:E49" si="10">+C16</f>
        <v>Servicios básicos</v>
      </c>
      <c r="D49" s="1">
        <f t="shared" si="10"/>
        <v>8600</v>
      </c>
      <c r="E49" s="1">
        <f t="shared" si="10"/>
        <v>0</v>
      </c>
      <c r="F49" s="1">
        <f>+F16</f>
        <v>8600</v>
      </c>
    </row>
    <row r="50" spans="3:7" x14ac:dyDescent="0.2">
      <c r="C50" s="1" t="str">
        <f t="shared" ref="C50:E50" si="11">+C17</f>
        <v>Impuestos y patentes</v>
      </c>
      <c r="D50" s="1">
        <f t="shared" si="11"/>
        <v>7400</v>
      </c>
      <c r="E50" s="1">
        <f t="shared" si="11"/>
        <v>0</v>
      </c>
      <c r="F50" s="1">
        <f>+F17</f>
        <v>7400</v>
      </c>
    </row>
    <row r="51" spans="3:7" x14ac:dyDescent="0.2">
      <c r="C51" s="1" t="str">
        <f t="shared" ref="C51:E51" si="12">+C18</f>
        <v>Retiros personales de socios</v>
      </c>
      <c r="D51" s="1">
        <f t="shared" si="12"/>
        <v>18000</v>
      </c>
      <c r="E51" s="1">
        <f t="shared" si="12"/>
        <v>18000</v>
      </c>
      <c r="F51" s="1">
        <f>+F18</f>
        <v>0</v>
      </c>
    </row>
    <row r="52" spans="3:7" x14ac:dyDescent="0.2">
      <c r="C52" s="1" t="str">
        <f t="shared" ref="C52:E52" si="13">+C19</f>
        <v>Depreciaciones (horas de trabajo)</v>
      </c>
      <c r="D52" s="1">
        <f t="shared" si="13"/>
        <v>8900</v>
      </c>
      <c r="E52" s="1">
        <f t="shared" si="13"/>
        <v>-3600</v>
      </c>
      <c r="F52" s="1">
        <f>+F19</f>
        <v>12500</v>
      </c>
    </row>
    <row r="53" spans="3:7" x14ac:dyDescent="0.2">
      <c r="C53" s="1" t="str">
        <f t="shared" ref="C53:E53" si="14">+C20</f>
        <v xml:space="preserve">Alquileres ( Sin recibos oficiales ni retenciones) </v>
      </c>
      <c r="D53" s="1">
        <f t="shared" si="14"/>
        <v>13000</v>
      </c>
      <c r="E53" s="1">
        <f t="shared" si="14"/>
        <v>13000</v>
      </c>
      <c r="F53" s="1">
        <f>+F20</f>
        <v>0</v>
      </c>
    </row>
    <row r="54" spans="3:7" x14ac:dyDescent="0.2">
      <c r="C54" s="1">
        <f t="shared" ref="C54:E54" si="15">+C21</f>
        <v>0</v>
      </c>
      <c r="D54" s="1">
        <f t="shared" si="15"/>
        <v>0</v>
      </c>
      <c r="E54" s="1">
        <f t="shared" si="15"/>
        <v>0</v>
      </c>
      <c r="F54" s="1">
        <f>+F21</f>
        <v>0</v>
      </c>
    </row>
    <row r="55" spans="3:7" x14ac:dyDescent="0.2">
      <c r="C55" s="1">
        <f t="shared" ref="C55:E55" si="16">+C22</f>
        <v>0</v>
      </c>
      <c r="D55" s="1">
        <f t="shared" si="16"/>
        <v>0</v>
      </c>
      <c r="E55" s="1">
        <f t="shared" si="16"/>
        <v>0</v>
      </c>
      <c r="F55" s="1">
        <f>+F22</f>
        <v>0</v>
      </c>
    </row>
    <row r="56" spans="3:7" x14ac:dyDescent="0.2">
      <c r="C56" s="1">
        <f t="shared" ref="C56:E56" si="17">+C23</f>
        <v>0</v>
      </c>
      <c r="D56" s="1">
        <f t="shared" si="17"/>
        <v>0</v>
      </c>
      <c r="E56" s="1">
        <f t="shared" si="17"/>
        <v>0</v>
      </c>
      <c r="F56" s="1">
        <f>+F23</f>
        <v>0</v>
      </c>
    </row>
    <row r="57" spans="3:7" x14ac:dyDescent="0.2">
      <c r="D57" s="12"/>
      <c r="E57" s="5"/>
      <c r="F57" s="3"/>
    </row>
    <row r="58" spans="3:7" x14ac:dyDescent="0.2">
      <c r="D58" s="12"/>
      <c r="E58" s="5"/>
      <c r="F58" s="3"/>
    </row>
    <row r="59" spans="3:7" x14ac:dyDescent="0.2">
      <c r="D59" s="12"/>
      <c r="E59" s="5"/>
      <c r="F59" s="3"/>
    </row>
    <row r="60" spans="3:7" x14ac:dyDescent="0.2">
      <c r="C60" s="1" t="s">
        <v>38</v>
      </c>
      <c r="D60" s="12">
        <f>+F26*0.25</f>
        <v>17875</v>
      </c>
      <c r="E60" s="5">
        <f>+D60</f>
        <v>17875</v>
      </c>
      <c r="F60" s="3">
        <f>+D60-E60</f>
        <v>0</v>
      </c>
    </row>
    <row r="61" spans="3:7" x14ac:dyDescent="0.2">
      <c r="C61" s="1" t="s">
        <v>45</v>
      </c>
      <c r="D61" s="14">
        <f>+D41-D46</f>
        <v>54600</v>
      </c>
      <c r="E61" s="14"/>
      <c r="F61" s="14">
        <f t="shared" ref="F61" si="18">+F41-F46</f>
        <v>71500</v>
      </c>
    </row>
    <row r="62" spans="3:7" x14ac:dyDescent="0.2">
      <c r="E62" s="5"/>
      <c r="F62" s="5"/>
      <c r="G62" s="5"/>
    </row>
    <row r="67" spans="3:6" ht="15" customHeight="1" x14ac:dyDescent="0.2">
      <c r="C67" s="28" t="s">
        <v>16</v>
      </c>
      <c r="D67" s="28"/>
      <c r="E67" s="29" t="s">
        <v>17</v>
      </c>
      <c r="F67" s="30" t="s">
        <v>18</v>
      </c>
    </row>
    <row r="68" spans="3:6" ht="28.5" x14ac:dyDescent="0.2">
      <c r="C68" s="28"/>
      <c r="D68" s="28"/>
      <c r="E68" s="29"/>
      <c r="F68" s="30" t="s">
        <v>19</v>
      </c>
    </row>
    <row r="69" spans="3:6" x14ac:dyDescent="0.2">
      <c r="C69" s="31" t="s">
        <v>53</v>
      </c>
      <c r="D69" s="31"/>
      <c r="E69" s="32">
        <v>42</v>
      </c>
      <c r="F69" s="33">
        <f>+D61</f>
        <v>54600</v>
      </c>
    </row>
    <row r="70" spans="3:6" x14ac:dyDescent="0.2">
      <c r="C70" s="31" t="s">
        <v>34</v>
      </c>
      <c r="D70" s="31"/>
      <c r="E70" s="32">
        <v>68</v>
      </c>
      <c r="F70" s="34">
        <v>0</v>
      </c>
    </row>
    <row r="71" spans="3:6" x14ac:dyDescent="0.2">
      <c r="C71" s="31" t="s">
        <v>20</v>
      </c>
      <c r="D71" s="31"/>
      <c r="E71" s="32">
        <v>71</v>
      </c>
      <c r="F71" s="33">
        <f>+E46</f>
        <v>27400</v>
      </c>
    </row>
    <row r="72" spans="3:6" x14ac:dyDescent="0.2">
      <c r="C72" s="31" t="s">
        <v>21</v>
      </c>
      <c r="D72" s="31"/>
      <c r="E72" s="32">
        <v>480</v>
      </c>
      <c r="F72" s="34">
        <v>0</v>
      </c>
    </row>
    <row r="73" spans="3:6" x14ac:dyDescent="0.2">
      <c r="C73" s="31" t="s">
        <v>22</v>
      </c>
      <c r="D73" s="31"/>
      <c r="E73" s="32">
        <v>495</v>
      </c>
      <c r="F73" s="33">
        <f>+E41</f>
        <v>10500</v>
      </c>
    </row>
    <row r="74" spans="3:6" x14ac:dyDescent="0.2">
      <c r="C74" s="31" t="s">
        <v>23</v>
      </c>
      <c r="D74" s="31"/>
      <c r="E74" s="32">
        <v>345</v>
      </c>
      <c r="F74" s="34">
        <v>0</v>
      </c>
    </row>
    <row r="75" spans="3:6" x14ac:dyDescent="0.2">
      <c r="C75" s="31" t="s">
        <v>32</v>
      </c>
      <c r="D75" s="31"/>
      <c r="E75" s="32">
        <v>563</v>
      </c>
      <c r="F75" s="34">
        <v>0</v>
      </c>
    </row>
    <row r="76" spans="3:6" x14ac:dyDescent="0.2">
      <c r="C76" s="31" t="s">
        <v>33</v>
      </c>
      <c r="D76" s="31"/>
      <c r="E76" s="35">
        <v>589</v>
      </c>
      <c r="F76" s="34">
        <v>0</v>
      </c>
    </row>
    <row r="77" spans="3:6" x14ac:dyDescent="0.2">
      <c r="C77" s="31" t="s">
        <v>24</v>
      </c>
      <c r="D77" s="31"/>
      <c r="E77" s="32">
        <v>592</v>
      </c>
      <c r="F77" s="36">
        <f>IF((+F69+F71+F76-F72-F73-F75)&gt;0,+F69+F71+F76-F72-F73-F75,0)</f>
        <v>71500</v>
      </c>
    </row>
    <row r="78" spans="3:6" x14ac:dyDescent="0.2">
      <c r="C78" s="31" t="s">
        <v>35</v>
      </c>
      <c r="D78" s="31"/>
      <c r="E78" s="32">
        <v>606</v>
      </c>
      <c r="F78" s="37">
        <f>IF((+F70+F72+F73+F75-F69-F71-F76)&gt;0,(+F70+F72+F73+F75-F69-F71-F76)*-1,0)</f>
        <v>0</v>
      </c>
    </row>
    <row r="79" spans="3:6" x14ac:dyDescent="0.2">
      <c r="C79" s="31" t="s">
        <v>36</v>
      </c>
      <c r="D79" s="31"/>
      <c r="E79" s="35">
        <v>619</v>
      </c>
      <c r="F79" s="34">
        <v>0</v>
      </c>
    </row>
    <row r="80" spans="3:6" x14ac:dyDescent="0.2">
      <c r="C80" s="31" t="s">
        <v>37</v>
      </c>
      <c r="D80" s="31"/>
      <c r="E80" s="35">
        <v>1013</v>
      </c>
      <c r="F80" s="37">
        <f>IF((+F78+F79-F77)&gt;0,(+F78+F79-F77)*-1,0)</f>
        <v>0</v>
      </c>
    </row>
    <row r="81" spans="3:6" x14ac:dyDescent="0.2">
      <c r="C81" s="31" t="s">
        <v>25</v>
      </c>
      <c r="D81" s="31"/>
      <c r="E81" s="32">
        <v>26</v>
      </c>
      <c r="F81" s="36">
        <f>IF((+F77-F78-F79)&gt;0,(+F77-F78-F79),0)</f>
        <v>71500</v>
      </c>
    </row>
    <row r="82" spans="3:6" x14ac:dyDescent="0.2">
      <c r="C82" s="31" t="s">
        <v>26</v>
      </c>
      <c r="D82" s="31"/>
      <c r="E82" s="32">
        <v>909</v>
      </c>
      <c r="F82" s="36">
        <f>+F81*0.25</f>
        <v>17875</v>
      </c>
    </row>
    <row r="83" spans="3:6" x14ac:dyDescent="0.2">
      <c r="C83" s="31" t="s">
        <v>27</v>
      </c>
      <c r="D83" s="31"/>
      <c r="E83" s="32">
        <v>622</v>
      </c>
      <c r="F83" s="34">
        <v>0</v>
      </c>
    </row>
    <row r="84" spans="3:6" x14ac:dyDescent="0.2">
      <c r="C84" s="31" t="s">
        <v>28</v>
      </c>
      <c r="D84" s="31"/>
      <c r="E84" s="32">
        <v>640</v>
      </c>
      <c r="F84" s="34">
        <v>0</v>
      </c>
    </row>
    <row r="85" spans="3:6" x14ac:dyDescent="0.2">
      <c r="C85" s="31" t="s">
        <v>29</v>
      </c>
      <c r="D85" s="31"/>
      <c r="E85" s="32">
        <v>747</v>
      </c>
      <c r="F85" s="38">
        <f>IF((+F83+F84-F82)&gt;0,(+F83+F84-F82)*-1,0)</f>
        <v>0</v>
      </c>
    </row>
    <row r="86" spans="3:6" x14ac:dyDescent="0.2">
      <c r="C86" s="31" t="s">
        <v>30</v>
      </c>
      <c r="D86" s="31"/>
      <c r="E86" s="32">
        <v>996</v>
      </c>
      <c r="F86" s="36">
        <f>IF((+F82-F83-F84)&gt;0,+F82-F83-F84,0)</f>
        <v>17875</v>
      </c>
    </row>
    <row r="87" spans="3:6" ht="25.5" customHeight="1" x14ac:dyDescent="0.2">
      <c r="C87" s="39" t="s">
        <v>48</v>
      </c>
      <c r="D87" s="39"/>
      <c r="E87" s="40">
        <v>677</v>
      </c>
      <c r="F87" s="34"/>
    </row>
    <row r="88" spans="3:6" x14ac:dyDescent="0.2">
      <c r="C88" s="39"/>
      <c r="D88" s="39"/>
      <c r="E88" s="40"/>
      <c r="F88" s="34"/>
    </row>
    <row r="89" spans="3:6" ht="38.25" customHeight="1" x14ac:dyDescent="0.2">
      <c r="C89" s="39" t="s">
        <v>49</v>
      </c>
      <c r="D89" s="39"/>
      <c r="E89" s="40">
        <v>576</v>
      </c>
      <c r="F89" s="33">
        <f>+F86-F87</f>
        <v>17875</v>
      </c>
    </row>
    <row r="90" spans="3:6" x14ac:dyDescent="0.2">
      <c r="C90" s="39"/>
      <c r="D90" s="39"/>
      <c r="E90" s="40"/>
      <c r="F90" s="33"/>
    </row>
  </sheetData>
  <mergeCells count="24">
    <mergeCell ref="C85:D85"/>
    <mergeCell ref="C86:D86"/>
    <mergeCell ref="C87:D88"/>
    <mergeCell ref="C89:D90"/>
    <mergeCell ref="C79:D79"/>
    <mergeCell ref="C80:D80"/>
    <mergeCell ref="C81:D81"/>
    <mergeCell ref="C82:D82"/>
    <mergeCell ref="C83:D83"/>
    <mergeCell ref="C84:D84"/>
    <mergeCell ref="E89:E90"/>
    <mergeCell ref="C67:D68"/>
    <mergeCell ref="C69:D69"/>
    <mergeCell ref="C70:D70"/>
    <mergeCell ref="C71:D71"/>
    <mergeCell ref="C72:D72"/>
    <mergeCell ref="C73:D73"/>
    <mergeCell ref="C74:D74"/>
    <mergeCell ref="E67:E68"/>
    <mergeCell ref="E87:E88"/>
    <mergeCell ref="C75:D75"/>
    <mergeCell ref="C76:D76"/>
    <mergeCell ref="C77:D77"/>
    <mergeCell ref="C78:D78"/>
  </mergeCells>
  <pageMargins left="0.45" right="0.35" top="1" bottom="0.47" header="0" footer="0"/>
  <pageSetup scale="64" fitToHeight="3" orientation="portrait" r:id="rId1"/>
  <headerFooter alignWithMargins="0">
    <oddFooter>&amp;R2</oddFooter>
  </headerFooter>
  <ignoredErrors>
    <ignoredError sqref="F8" calculatedColumn="1"/>
    <ignoredError sqref="F57:F59" evalError="1"/>
    <ignoredError sqref="F41:F56 F60" evalError="1" calculatedColumn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IUE </vt:lpstr>
      <vt:lpstr>'IUE '!Área_de_impresión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2015-01-19T18:22:45Z</dcterms:created>
  <dcterms:modified xsi:type="dcterms:W3CDTF">2015-01-20T22:29:49Z</dcterms:modified>
</cp:coreProperties>
</file>