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360" windowWidth="20490" windowHeight="7755"/>
  </bookViews>
  <sheets>
    <sheet name="Introducción" sheetId="6" r:id="rId1"/>
    <sheet name="ESPECIFICO" sheetId="4" r:id="rId2"/>
    <sheet name="PEPS" sheetId="1" r:id="rId3"/>
    <sheet name="UEPS" sheetId="2" r:id="rId4"/>
    <sheet name="PROMEDIO" sheetId="3" r:id="rId5"/>
    <sheet name="RESUMEN" sheetId="5" r:id="rId6"/>
  </sheets>
  <definedNames>
    <definedName name="MiCosto">ESPECIFICO!$B$3:$D$21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J4" i="3"/>
  <c r="D5" i="3"/>
  <c r="G5" i="3"/>
  <c r="J5" i="3"/>
  <c r="I5" i="3"/>
  <c r="F6" i="3"/>
  <c r="F12" i="3"/>
  <c r="F13" i="3"/>
  <c r="F14" i="3"/>
  <c r="F15" i="3"/>
  <c r="F16" i="3"/>
  <c r="F17" i="3"/>
  <c r="F18" i="3"/>
  <c r="F19" i="3"/>
  <c r="F20" i="3"/>
  <c r="F21" i="3"/>
  <c r="F5" i="3"/>
  <c r="B26" i="4"/>
  <c r="B27" i="4"/>
  <c r="B28" i="4"/>
  <c r="B29" i="4"/>
  <c r="B25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D25" i="4"/>
  <c r="D26" i="4"/>
  <c r="C25" i="4"/>
  <c r="C26" i="4"/>
  <c r="E26" i="4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E4" i="5"/>
  <c r="G7" i="3"/>
  <c r="G12" i="3"/>
  <c r="G13" i="3"/>
  <c r="G14" i="3"/>
  <c r="G15" i="3"/>
  <c r="G16" i="3"/>
  <c r="G17" i="3"/>
  <c r="G18" i="3"/>
  <c r="G19" i="3"/>
  <c r="G20" i="3"/>
  <c r="G21" i="3"/>
  <c r="E25" i="4"/>
  <c r="F22" i="4"/>
  <c r="C22" i="4"/>
  <c r="I21" i="4"/>
  <c r="K21" i="4"/>
  <c r="H21" i="4"/>
  <c r="E21" i="4"/>
  <c r="I20" i="4"/>
  <c r="K20" i="4"/>
  <c r="H20" i="4"/>
  <c r="E20" i="4"/>
  <c r="I19" i="4"/>
  <c r="K19" i="4"/>
  <c r="H19" i="4"/>
  <c r="E19" i="4"/>
  <c r="I18" i="4"/>
  <c r="K18" i="4"/>
  <c r="H18" i="4"/>
  <c r="E18" i="4"/>
  <c r="I17" i="4"/>
  <c r="K17" i="4"/>
  <c r="H17" i="4"/>
  <c r="E17" i="4"/>
  <c r="I16" i="4"/>
  <c r="K16" i="4"/>
  <c r="H16" i="4"/>
  <c r="E16" i="4"/>
  <c r="I15" i="4"/>
  <c r="K15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I5" i="4"/>
  <c r="H5" i="4"/>
  <c r="E5" i="4"/>
  <c r="K4" i="4"/>
  <c r="E22" i="3"/>
  <c r="B22" i="3"/>
  <c r="H21" i="3"/>
  <c r="J21" i="3"/>
  <c r="H20" i="3"/>
  <c r="J20" i="3"/>
  <c r="H19" i="3"/>
  <c r="J19" i="3"/>
  <c r="H18" i="3"/>
  <c r="J18" i="3"/>
  <c r="H17" i="3"/>
  <c r="J17" i="3"/>
  <c r="H16" i="3"/>
  <c r="J16" i="3"/>
  <c r="H15" i="3"/>
  <c r="J15" i="3"/>
  <c r="H14" i="3"/>
  <c r="J14" i="3"/>
  <c r="H13" i="3"/>
  <c r="J13" i="3"/>
  <c r="H12" i="3"/>
  <c r="J12" i="3"/>
  <c r="E22" i="2"/>
  <c r="B22" i="2"/>
  <c r="H21" i="2"/>
  <c r="J21" i="2"/>
  <c r="G21" i="2"/>
  <c r="D21" i="2"/>
  <c r="H20" i="2"/>
  <c r="J20" i="2"/>
  <c r="G20" i="2"/>
  <c r="D20" i="2"/>
  <c r="H19" i="2"/>
  <c r="J19" i="2"/>
  <c r="G19" i="2"/>
  <c r="D19" i="2"/>
  <c r="H18" i="2"/>
  <c r="J18" i="2"/>
  <c r="G18" i="2"/>
  <c r="D18" i="2"/>
  <c r="H17" i="2"/>
  <c r="J17" i="2"/>
  <c r="G17" i="2"/>
  <c r="D17" i="2"/>
  <c r="H16" i="2"/>
  <c r="J16" i="2"/>
  <c r="G16" i="2"/>
  <c r="D16" i="2"/>
  <c r="H15" i="2"/>
  <c r="J15" i="2"/>
  <c r="G15" i="2"/>
  <c r="D15" i="2"/>
  <c r="H14" i="2"/>
  <c r="J14" i="2"/>
  <c r="G14" i="2"/>
  <c r="D14" i="2"/>
  <c r="H13" i="2"/>
  <c r="J13" i="2"/>
  <c r="G13" i="2"/>
  <c r="D13" i="2"/>
  <c r="H12" i="2"/>
  <c r="J12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H5" i="2"/>
  <c r="G5" i="2"/>
  <c r="D5" i="2"/>
  <c r="D22" i="2"/>
  <c r="D4" i="5"/>
  <c r="J4" i="2"/>
  <c r="H5" i="1"/>
  <c r="H6" i="1"/>
  <c r="H7" i="1"/>
  <c r="H8" i="1"/>
  <c r="H9" i="1"/>
  <c r="H10" i="1"/>
  <c r="H11" i="1"/>
  <c r="H12" i="1"/>
  <c r="H13" i="1"/>
  <c r="H14" i="1"/>
  <c r="H15" i="1"/>
  <c r="H16" i="1"/>
  <c r="J16" i="1"/>
  <c r="H17" i="1"/>
  <c r="J17" i="1"/>
  <c r="H18" i="1"/>
  <c r="H19" i="1"/>
  <c r="J19" i="1"/>
  <c r="H20" i="1"/>
  <c r="J20" i="1"/>
  <c r="H21" i="1"/>
  <c r="J21" i="1"/>
  <c r="J1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J4" i="1"/>
  <c r="E22" i="1"/>
  <c r="B22" i="1"/>
  <c r="E30" i="4"/>
  <c r="L16" i="4"/>
  <c r="L18" i="4"/>
  <c r="L20" i="4"/>
  <c r="L15" i="4"/>
  <c r="L17" i="4"/>
  <c r="L19" i="4"/>
  <c r="L21" i="4"/>
  <c r="I20" i="3"/>
  <c r="I18" i="3"/>
  <c r="I16" i="3"/>
  <c r="I14" i="3"/>
  <c r="I12" i="3"/>
  <c r="I21" i="3"/>
  <c r="I19" i="3"/>
  <c r="I17" i="3"/>
  <c r="I15" i="3"/>
  <c r="I13" i="3"/>
  <c r="K13" i="3"/>
  <c r="K15" i="3"/>
  <c r="K17" i="3"/>
  <c r="K19" i="3"/>
  <c r="K12" i="3"/>
  <c r="K14" i="3"/>
  <c r="K16" i="3"/>
  <c r="K18" i="3"/>
  <c r="K21" i="3"/>
  <c r="K20" i="3"/>
  <c r="K12" i="2"/>
  <c r="K14" i="2"/>
  <c r="K16" i="2"/>
  <c r="K18" i="2"/>
  <c r="K20" i="2"/>
  <c r="J5" i="2"/>
  <c r="K13" i="2"/>
  <c r="K15" i="2"/>
  <c r="K17" i="2"/>
  <c r="K19" i="2"/>
  <c r="K21" i="2"/>
  <c r="K5" i="4"/>
  <c r="H22" i="4"/>
  <c r="B2" i="5"/>
  <c r="E22" i="4"/>
  <c r="B4" i="5"/>
  <c r="G22" i="2"/>
  <c r="D2" i="5"/>
  <c r="I6" i="4"/>
  <c r="H6" i="3"/>
  <c r="H6" i="2"/>
  <c r="G22" i="1"/>
  <c r="C2" i="5"/>
  <c r="D11" i="5"/>
  <c r="D12" i="5"/>
  <c r="D14" i="5"/>
  <c r="K17" i="1"/>
  <c r="J5" i="1"/>
  <c r="K20" i="1"/>
  <c r="K18" i="1"/>
  <c r="K16" i="1"/>
  <c r="K21" i="1"/>
  <c r="K19" i="1"/>
  <c r="J6" i="1"/>
  <c r="K5" i="1"/>
  <c r="D22" i="1"/>
  <c r="C4" i="5"/>
  <c r="C3" i="5"/>
  <c r="B3" i="5"/>
  <c r="D15" i="5"/>
  <c r="D16" i="5"/>
  <c r="C11" i="5"/>
  <c r="C12" i="5"/>
  <c r="C14" i="5"/>
  <c r="C15" i="5"/>
  <c r="C16" i="5"/>
  <c r="D3" i="5"/>
  <c r="E11" i="5"/>
  <c r="E12" i="5"/>
  <c r="E14" i="5"/>
  <c r="I7" i="4"/>
  <c r="K6" i="4"/>
  <c r="L5" i="4"/>
  <c r="H7" i="3"/>
  <c r="J6" i="2"/>
  <c r="K5" i="2"/>
  <c r="H7" i="2"/>
  <c r="J7" i="1"/>
  <c r="E15" i="5"/>
  <c r="E16" i="5"/>
  <c r="G6" i="3"/>
  <c r="J6" i="3"/>
  <c r="I6" i="3"/>
  <c r="F7" i="3"/>
  <c r="I8" i="4"/>
  <c r="K7" i="4"/>
  <c r="L6" i="4"/>
  <c r="H8" i="3"/>
  <c r="J7" i="2"/>
  <c r="K6" i="2"/>
  <c r="H8" i="2"/>
  <c r="K6" i="1"/>
  <c r="J8" i="1"/>
  <c r="K5" i="3"/>
  <c r="I9" i="4"/>
  <c r="K8" i="4"/>
  <c r="L7" i="4"/>
  <c r="H9" i="3"/>
  <c r="J8" i="2"/>
  <c r="K7" i="2"/>
  <c r="H9" i="2"/>
  <c r="K7" i="1"/>
  <c r="J9" i="1"/>
  <c r="J7" i="3"/>
  <c r="I7" i="3"/>
  <c r="F8" i="3"/>
  <c r="I10" i="4"/>
  <c r="K9" i="4"/>
  <c r="L8" i="4"/>
  <c r="H10" i="3"/>
  <c r="J9" i="2"/>
  <c r="K8" i="2"/>
  <c r="H10" i="2"/>
  <c r="K8" i="1"/>
  <c r="J10" i="1"/>
  <c r="K6" i="3"/>
  <c r="G8" i="3"/>
  <c r="I11" i="4"/>
  <c r="I12" i="4"/>
  <c r="I13" i="4"/>
  <c r="K10" i="4"/>
  <c r="L9" i="4"/>
  <c r="H11" i="3"/>
  <c r="J10" i="2"/>
  <c r="K9" i="2"/>
  <c r="H11" i="2"/>
  <c r="H22" i="2"/>
  <c r="K9" i="1"/>
  <c r="J11" i="1"/>
  <c r="I14" i="4"/>
  <c r="K14" i="4"/>
  <c r="K13" i="4"/>
  <c r="K11" i="4"/>
  <c r="L10" i="4"/>
  <c r="J11" i="2"/>
  <c r="K10" i="1"/>
  <c r="J12" i="1"/>
  <c r="K12" i="4"/>
  <c r="L14" i="4"/>
  <c r="L13" i="4"/>
  <c r="L11" i="4"/>
  <c r="L12" i="4"/>
  <c r="J8" i="3"/>
  <c r="I8" i="3"/>
  <c r="F9" i="3"/>
  <c r="K10" i="2"/>
  <c r="K11" i="2"/>
  <c r="K11" i="1"/>
  <c r="J13" i="1"/>
  <c r="K7" i="3"/>
  <c r="K12" i="1"/>
  <c r="J14" i="1"/>
  <c r="G9" i="3"/>
  <c r="K13" i="1"/>
  <c r="J15" i="1"/>
  <c r="J9" i="3"/>
  <c r="K14" i="1"/>
  <c r="K15" i="1"/>
  <c r="K8" i="3"/>
  <c r="I9" i="3"/>
  <c r="F10" i="3"/>
  <c r="G10" i="3"/>
  <c r="J10" i="3"/>
  <c r="I10" i="3"/>
  <c r="F11" i="3"/>
  <c r="K9" i="3"/>
  <c r="G11" i="3"/>
  <c r="G22" i="3"/>
  <c r="E2" i="5"/>
  <c r="J11" i="3"/>
  <c r="F11" i="5"/>
  <c r="F12" i="5"/>
  <c r="F14" i="5"/>
  <c r="E3" i="5"/>
  <c r="K11" i="3"/>
  <c r="I11" i="3"/>
  <c r="K10" i="3"/>
  <c r="F15" i="5"/>
  <c r="F16" i="5"/>
</calcChain>
</file>

<file path=xl/sharedStrings.xml><?xml version="1.0" encoding="utf-8"?>
<sst xmlns="http://schemas.openxmlformats.org/spreadsheetml/2006/main" count="102" uniqueCount="44">
  <si>
    <t>Hola amigos y amigas</t>
  </si>
  <si>
    <t>Una de las mejoras se encuentra en la valuación por Costo Específico, en donde el inventario final se calcula</t>
  </si>
  <si>
    <t>automáticamente con solo digitar la fecha en la que se desea saber el saldo de ese mes. He puesto algunas fórmulas</t>
  </si>
  <si>
    <t>interesantes pero sencillas, las cuales espero que analicen y aprendan su aplicación. Contiene un rango Nombrado</t>
  </si>
  <si>
    <t>para la búsqueda de la información.</t>
  </si>
  <si>
    <t>Otra de las mejoras, es que aparecerá la palabra "Inventario Final" en la última columna cada vez que se</t>
  </si>
  <si>
    <t>introduzca un dato. Esto se hace por medio de una fórmula condicional =SI().</t>
  </si>
  <si>
    <t>Valuación de Inventario por método Costo Específico</t>
  </si>
  <si>
    <t>Compras</t>
  </si>
  <si>
    <t>Ventas</t>
  </si>
  <si>
    <t>Saldo</t>
  </si>
  <si>
    <t>Fecha</t>
  </si>
  <si>
    <t>Mes</t>
  </si>
  <si>
    <t>Cantidad</t>
  </si>
  <si>
    <t>Costo Unit.</t>
  </si>
  <si>
    <t>Total</t>
  </si>
  <si>
    <t>Inv.Incial</t>
  </si>
  <si>
    <t>Totales</t>
  </si>
  <si>
    <t>Costo</t>
  </si>
  <si>
    <t>En este cuadro solo se digita la fecha deseada para saber el saldo del inventario</t>
  </si>
  <si>
    <t>Valuación de Inventario por método PEPS</t>
  </si>
  <si>
    <t>Valuación de Inventario por método UEPS</t>
  </si>
  <si>
    <t>Valuación de Inventario por método Promedio Ponderado</t>
  </si>
  <si>
    <t>Detalle</t>
  </si>
  <si>
    <t>Ident.Específica</t>
  </si>
  <si>
    <t>PEPS</t>
  </si>
  <si>
    <t>UEPS</t>
  </si>
  <si>
    <t>Prom.Ponderado</t>
  </si>
  <si>
    <t>Costo Mercadería Vendida</t>
  </si>
  <si>
    <t>Inventario Final</t>
  </si>
  <si>
    <t>Costo de Compras</t>
  </si>
  <si>
    <t>Estado de Resultados</t>
  </si>
  <si>
    <t>al 30/09/2014</t>
  </si>
  <si>
    <t>Ident.Espec.</t>
  </si>
  <si>
    <t>Prom.Pond.</t>
  </si>
  <si>
    <t>Ingresos por Operaciones Normales</t>
  </si>
  <si>
    <t xml:space="preserve"> - Costo de Ventas</t>
  </si>
  <si>
    <t>Utilidad Bruta</t>
  </si>
  <si>
    <t xml:space="preserve"> - Gastos Operativos</t>
  </si>
  <si>
    <t xml:space="preserve"> = Utilidad antes de Impuestos</t>
  </si>
  <si>
    <t xml:space="preserve">  - Gastos por Impuestos</t>
  </si>
  <si>
    <t>Resultado del Periodo</t>
  </si>
  <si>
    <t>Mi Empresa S.A.</t>
  </si>
  <si>
    <t xml:space="preserve">Aquí les dejo una plantilla para valuación de inventarios que usamos en las clases de contabilidad para ver el uso y la repercusión en resultados.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</si>
</sst>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0"/>
      <name val="Lucida Calligraphy"/>
      <family val="4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B9A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6878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16" fontId="3" fillId="0" borderId="4" xfId="0" applyNumberFormat="1" applyFont="1" applyBorder="1"/>
    <xf numFmtId="43" fontId="3" fillId="0" borderId="0" xfId="1" applyFont="1" applyBorder="1"/>
    <xf numFmtId="43" fontId="3" fillId="0" borderId="11" xfId="1" applyFont="1" applyBorder="1"/>
    <xf numFmtId="43" fontId="3" fillId="0" borderId="13" xfId="1" applyFont="1" applyBorder="1"/>
    <xf numFmtId="43" fontId="3" fillId="0" borderId="14" xfId="1" applyFont="1" applyBorder="1"/>
    <xf numFmtId="16" fontId="3" fillId="0" borderId="5" xfId="0" applyNumberFormat="1" applyFont="1" applyBorder="1"/>
    <xf numFmtId="43" fontId="3" fillId="0" borderId="10" xfId="1" applyNumberFormat="1" applyFont="1" applyBorder="1"/>
    <xf numFmtId="164" fontId="3" fillId="0" borderId="10" xfId="1" applyNumberFormat="1" applyFont="1" applyBorder="1"/>
    <xf numFmtId="164" fontId="3" fillId="0" borderId="12" xfId="1" applyNumberFormat="1" applyFont="1" applyBorder="1"/>
    <xf numFmtId="43" fontId="3" fillId="0" borderId="2" xfId="0" applyNumberFormat="1" applyFont="1" applyBorder="1"/>
    <xf numFmtId="43" fontId="3" fillId="0" borderId="3" xfId="0" applyNumberFormat="1" applyFont="1" applyBorder="1"/>
    <xf numFmtId="43" fontId="3" fillId="0" borderId="0" xfId="0" applyNumberFormat="1" applyFont="1"/>
    <xf numFmtId="16" fontId="3" fillId="0" borderId="7" xfId="0" applyNumberFormat="1" applyFont="1" applyBorder="1"/>
    <xf numFmtId="0" fontId="3" fillId="0" borderId="8" xfId="0" applyFont="1" applyBorder="1"/>
    <xf numFmtId="16" fontId="3" fillId="0" borderId="10" xfId="0" applyNumberFormat="1" applyFont="1" applyBorder="1"/>
    <xf numFmtId="43" fontId="3" fillId="0" borderId="8" xfId="1" applyFont="1" applyBorder="1"/>
    <xf numFmtId="43" fontId="3" fillId="0" borderId="9" xfId="1" applyFont="1" applyBorder="1"/>
    <xf numFmtId="43" fontId="0" fillId="0" borderId="0" xfId="1" applyFont="1" applyBorder="1"/>
    <xf numFmtId="43" fontId="0" fillId="0" borderId="11" xfId="1" applyFont="1" applyBorder="1"/>
    <xf numFmtId="0" fontId="5" fillId="0" borderId="0" xfId="0" applyFont="1" applyFill="1" applyBorder="1"/>
    <xf numFmtId="0" fontId="6" fillId="0" borderId="0" xfId="0" applyFont="1" applyFill="1" applyBorder="1"/>
    <xf numFmtId="9" fontId="5" fillId="0" borderId="0" xfId="0" applyNumberFormat="1" applyFont="1" applyFill="1" applyBorder="1"/>
    <xf numFmtId="0" fontId="10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9" fillId="5" borderId="0" xfId="0" applyFont="1" applyFill="1"/>
    <xf numFmtId="0" fontId="7" fillId="5" borderId="0" xfId="0" applyFont="1" applyFill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NumberFormat="1" applyFont="1" applyBorder="1"/>
    <xf numFmtId="43" fontId="2" fillId="3" borderId="10" xfId="1" applyFont="1" applyFill="1" applyBorder="1" applyAlignment="1">
      <alignment horizontal="center"/>
    </xf>
    <xf numFmtId="0" fontId="3" fillId="0" borderId="8" xfId="0" applyNumberFormat="1" applyFont="1" applyBorder="1"/>
    <xf numFmtId="0" fontId="3" fillId="0" borderId="13" xfId="0" applyNumberFormat="1" applyFont="1" applyBorder="1"/>
    <xf numFmtId="0" fontId="3" fillId="0" borderId="5" xfId="0" applyNumberFormat="1" applyFont="1" applyBorder="1"/>
    <xf numFmtId="164" fontId="2" fillId="6" borderId="0" xfId="1" applyNumberFormat="1" applyFont="1" applyFill="1" applyBorder="1" applyAlignment="1">
      <alignment horizontal="center"/>
    </xf>
    <xf numFmtId="43" fontId="2" fillId="6" borderId="0" xfId="1" applyFont="1" applyFill="1" applyBorder="1" applyAlignment="1">
      <alignment horizontal="center"/>
    </xf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3" fillId="0" borderId="7" xfId="0" applyFont="1" applyBorder="1"/>
    <xf numFmtId="43" fontId="3" fillId="0" borderId="7" xfId="1" applyNumberFormat="1" applyFont="1" applyBorder="1"/>
    <xf numFmtId="164" fontId="3" fillId="0" borderId="7" xfId="1" applyNumberFormat="1" applyFont="1" applyBorder="1"/>
    <xf numFmtId="0" fontId="7" fillId="5" borderId="0" xfId="0" applyFont="1" applyFill="1"/>
    <xf numFmtId="43" fontId="11" fillId="0" borderId="2" xfId="0" applyNumberFormat="1" applyFont="1" applyBorder="1"/>
    <xf numFmtId="43" fontId="11" fillId="0" borderId="3" xfId="0" applyNumberFormat="1" applyFont="1" applyBorder="1"/>
    <xf numFmtId="0" fontId="5" fillId="0" borderId="0" xfId="0" quotePrefix="1" applyFont="1" applyFill="1" applyBorder="1"/>
    <xf numFmtId="164" fontId="4" fillId="0" borderId="4" xfId="1" applyNumberFormat="1" applyFont="1" applyFill="1" applyBorder="1"/>
    <xf numFmtId="164" fontId="6" fillId="4" borderId="5" xfId="1" applyNumberFormat="1" applyFont="1" applyFill="1" applyBorder="1"/>
    <xf numFmtId="164" fontId="4" fillId="0" borderId="5" xfId="1" applyNumberFormat="1" applyFont="1" applyFill="1" applyBorder="1"/>
    <xf numFmtId="164" fontId="4" fillId="0" borderId="6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6878"/>
      <color rgb="FF009B9A"/>
      <color rgb="FF4CADD8"/>
      <color rgb="FFDAA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3"/>
  <sheetViews>
    <sheetView showGridLines="0" tabSelected="1" workbookViewId="0">
      <selection activeCell="I8" sqref="I8"/>
    </sheetView>
  </sheetViews>
  <sheetFormatPr baseColWidth="10" defaultColWidth="11.42578125" defaultRowHeight="15" x14ac:dyDescent="0.25"/>
  <cols>
    <col min="5" max="5" width="7" customWidth="1"/>
  </cols>
  <sheetData>
    <row r="3" spans="1:1" ht="17.25" customHeight="1" x14ac:dyDescent="0.25"/>
    <row r="4" spans="1:1" x14ac:dyDescent="0.25">
      <c r="A4" t="s">
        <v>0</v>
      </c>
    </row>
    <row r="5" spans="1:1" x14ac:dyDescent="0.25">
      <c r="A5" t="s">
        <v>43</v>
      </c>
    </row>
    <row r="7" spans="1:1" x14ac:dyDescent="0.25">
      <c r="A7" t="s">
        <v>1</v>
      </c>
    </row>
    <row r="8" spans="1:1" x14ac:dyDescent="0.25">
      <c r="A8" t="s">
        <v>2</v>
      </c>
    </row>
    <row r="9" spans="1:1" x14ac:dyDescent="0.25">
      <c r="A9" t="s">
        <v>3</v>
      </c>
    </row>
    <row r="10" spans="1:1" x14ac:dyDescent="0.25">
      <c r="A10" t="s">
        <v>4</v>
      </c>
    </row>
    <row r="12" spans="1:1" x14ac:dyDescent="0.25">
      <c r="A12" t="s">
        <v>5</v>
      </c>
    </row>
    <row r="13" spans="1:1" x14ac:dyDescent="0.25">
      <c r="A1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1.42578125" defaultRowHeight="15" x14ac:dyDescent="0.25"/>
  <cols>
    <col min="1" max="1" width="6.85546875" bestFit="1" customWidth="1"/>
    <col min="2" max="2" width="4.42578125" bestFit="1" customWidth="1"/>
    <col min="3" max="3" width="7.85546875" bestFit="1" customWidth="1"/>
    <col min="4" max="4" width="9.5703125" bestFit="1" customWidth="1"/>
    <col min="5" max="5" width="12" bestFit="1" customWidth="1"/>
    <col min="6" max="6" width="7.42578125" customWidth="1"/>
    <col min="7" max="7" width="9.5703125" bestFit="1" customWidth="1"/>
    <col min="8" max="8" width="12" bestFit="1" customWidth="1"/>
    <col min="9" max="9" width="7.85546875" bestFit="1" customWidth="1"/>
    <col min="10" max="10" width="9.5703125" bestFit="1" customWidth="1"/>
    <col min="11" max="11" width="12" bestFit="1" customWidth="1"/>
  </cols>
  <sheetData>
    <row r="1" spans="1:12" ht="21.75" x14ac:dyDescent="0.4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x14ac:dyDescent="0.25">
      <c r="A2" s="50"/>
      <c r="B2" s="50"/>
      <c r="C2" s="36" t="s">
        <v>8</v>
      </c>
      <c r="D2" s="36"/>
      <c r="E2" s="36"/>
      <c r="F2" s="36" t="s">
        <v>9</v>
      </c>
      <c r="G2" s="36"/>
      <c r="H2" s="36"/>
      <c r="I2" s="36" t="s">
        <v>10</v>
      </c>
      <c r="J2" s="36"/>
      <c r="K2" s="36"/>
    </row>
    <row r="3" spans="1:12" x14ac:dyDescent="0.25">
      <c r="A3" s="45" t="s">
        <v>11</v>
      </c>
      <c r="B3" s="46" t="s">
        <v>12</v>
      </c>
      <c r="C3" s="46" t="s">
        <v>13</v>
      </c>
      <c r="D3" s="46" t="s">
        <v>14</v>
      </c>
      <c r="E3" s="46" t="s">
        <v>15</v>
      </c>
      <c r="F3" s="46" t="s">
        <v>13</v>
      </c>
      <c r="G3" s="46" t="s">
        <v>14</v>
      </c>
      <c r="H3" s="46" t="s">
        <v>15</v>
      </c>
      <c r="I3" s="46" t="s">
        <v>13</v>
      </c>
      <c r="J3" s="46" t="s">
        <v>14</v>
      </c>
      <c r="K3" s="46" t="s">
        <v>15</v>
      </c>
    </row>
    <row r="4" spans="1:12" x14ac:dyDescent="0.25">
      <c r="A4" s="11"/>
      <c r="B4" s="11"/>
      <c r="C4" s="7"/>
      <c r="D4" s="12"/>
      <c r="E4" s="13"/>
      <c r="F4" s="17"/>
      <c r="G4" s="12"/>
      <c r="H4" s="13"/>
      <c r="I4" s="18">
        <v>0</v>
      </c>
      <c r="J4" s="12">
        <v>0</v>
      </c>
      <c r="K4" s="13">
        <f>+I4*J4</f>
        <v>0</v>
      </c>
      <c r="L4" s="4" t="s">
        <v>16</v>
      </c>
    </row>
    <row r="5" spans="1:12" x14ac:dyDescent="0.25">
      <c r="A5" s="16">
        <v>41649</v>
      </c>
      <c r="B5" s="42">
        <f>IF(A5="","",MONTH(A5))</f>
        <v>1</v>
      </c>
      <c r="C5" s="18">
        <v>50</v>
      </c>
      <c r="D5" s="12">
        <v>50000</v>
      </c>
      <c r="E5" s="13">
        <f>+C5*D5</f>
        <v>2500000</v>
      </c>
      <c r="F5" s="18"/>
      <c r="G5" s="12"/>
      <c r="H5" s="13">
        <f>+F5*G5</f>
        <v>0</v>
      </c>
      <c r="I5" s="18">
        <f t="shared" ref="I5:I21" si="0">IF(AND(C5="",F5=""),"",I4+C5-F5)</f>
        <v>50</v>
      </c>
      <c r="J5" s="12"/>
      <c r="K5" s="13">
        <f>IF(I5="","",K4+E5-H5)</f>
        <v>2500000</v>
      </c>
      <c r="L5" s="4" t="str">
        <f t="shared" ref="L5:L21" si="1">IF(OR(K6&lt;&gt;"",K5=""),"","Invent.Final")</f>
        <v/>
      </c>
    </row>
    <row r="6" spans="1:12" x14ac:dyDescent="0.25">
      <c r="A6" s="16">
        <v>41651</v>
      </c>
      <c r="B6" s="42">
        <f t="shared" ref="B6:B21" si="2">IF(A6="","",MONTH(A6))</f>
        <v>1</v>
      </c>
      <c r="C6" s="18"/>
      <c r="D6" s="12"/>
      <c r="E6" s="13">
        <f t="shared" ref="E6:E21" si="3">+C6*D6</f>
        <v>0</v>
      </c>
      <c r="F6" s="18">
        <v>50</v>
      </c>
      <c r="G6" s="12">
        <v>50000</v>
      </c>
      <c r="H6" s="13">
        <f t="shared" ref="H6:H21" si="4">+F6*G6</f>
        <v>2500000</v>
      </c>
      <c r="I6" s="18">
        <f t="shared" si="0"/>
        <v>0</v>
      </c>
      <c r="J6" s="12"/>
      <c r="K6" s="13">
        <f t="shared" ref="K6:K21" si="5">IF(I6="","",K5+E6-H6)</f>
        <v>0</v>
      </c>
      <c r="L6" s="4" t="str">
        <f t="shared" si="1"/>
        <v/>
      </c>
    </row>
    <row r="7" spans="1:12" x14ac:dyDescent="0.25">
      <c r="A7" s="16">
        <v>41749</v>
      </c>
      <c r="B7" s="42">
        <f t="shared" si="2"/>
        <v>4</v>
      </c>
      <c r="C7" s="18">
        <v>200</v>
      </c>
      <c r="D7" s="12">
        <v>55000</v>
      </c>
      <c r="E7" s="13">
        <f t="shared" si="3"/>
        <v>11000000</v>
      </c>
      <c r="F7" s="18"/>
      <c r="G7" s="12"/>
      <c r="H7" s="13">
        <f t="shared" si="4"/>
        <v>0</v>
      </c>
      <c r="I7" s="18">
        <f t="shared" si="0"/>
        <v>200</v>
      </c>
      <c r="J7" s="12"/>
      <c r="K7" s="13">
        <f t="shared" si="5"/>
        <v>11000000</v>
      </c>
      <c r="L7" s="4" t="str">
        <f t="shared" si="1"/>
        <v/>
      </c>
    </row>
    <row r="8" spans="1:12" x14ac:dyDescent="0.25">
      <c r="A8" s="16">
        <v>41754</v>
      </c>
      <c r="B8" s="42">
        <f t="shared" si="2"/>
        <v>4</v>
      </c>
      <c r="C8" s="18"/>
      <c r="D8" s="12"/>
      <c r="E8" s="13">
        <f t="shared" si="3"/>
        <v>0</v>
      </c>
      <c r="F8" s="18">
        <v>200</v>
      </c>
      <c r="G8" s="12">
        <v>55000</v>
      </c>
      <c r="H8" s="13">
        <f t="shared" si="4"/>
        <v>11000000</v>
      </c>
      <c r="I8" s="18">
        <f t="shared" si="0"/>
        <v>0</v>
      </c>
      <c r="J8" s="12"/>
      <c r="K8" s="13">
        <f t="shared" si="5"/>
        <v>0</v>
      </c>
      <c r="L8" s="4" t="str">
        <f t="shared" si="1"/>
        <v/>
      </c>
    </row>
    <row r="9" spans="1:12" x14ac:dyDescent="0.25">
      <c r="A9" s="16">
        <v>41835</v>
      </c>
      <c r="B9" s="42">
        <f t="shared" si="2"/>
        <v>7</v>
      </c>
      <c r="C9" s="18">
        <v>200</v>
      </c>
      <c r="D9" s="12">
        <v>52500</v>
      </c>
      <c r="E9" s="13">
        <f t="shared" si="3"/>
        <v>10500000</v>
      </c>
      <c r="F9" s="18"/>
      <c r="G9" s="12"/>
      <c r="H9" s="13">
        <f t="shared" si="4"/>
        <v>0</v>
      </c>
      <c r="I9" s="18">
        <f t="shared" si="0"/>
        <v>200</v>
      </c>
      <c r="J9" s="12"/>
      <c r="K9" s="13">
        <f t="shared" si="5"/>
        <v>10500000</v>
      </c>
      <c r="L9" s="4" t="str">
        <f t="shared" si="1"/>
        <v/>
      </c>
    </row>
    <row r="10" spans="1:12" x14ac:dyDescent="0.25">
      <c r="A10" s="16">
        <v>41840</v>
      </c>
      <c r="B10" s="42">
        <f t="shared" si="2"/>
        <v>7</v>
      </c>
      <c r="C10" s="18"/>
      <c r="D10" s="12"/>
      <c r="E10" s="13">
        <f t="shared" si="3"/>
        <v>0</v>
      </c>
      <c r="F10" s="18">
        <v>170</v>
      </c>
      <c r="G10" s="12">
        <v>52500</v>
      </c>
      <c r="H10" s="13">
        <f t="shared" si="4"/>
        <v>8925000</v>
      </c>
      <c r="I10" s="18">
        <f t="shared" si="0"/>
        <v>30</v>
      </c>
      <c r="J10" s="12"/>
      <c r="K10" s="13">
        <f t="shared" si="5"/>
        <v>1575000</v>
      </c>
      <c r="L10" s="4" t="str">
        <f t="shared" si="1"/>
        <v/>
      </c>
    </row>
    <row r="11" spans="1:12" x14ac:dyDescent="0.25">
      <c r="A11" s="16">
        <v>41887</v>
      </c>
      <c r="B11" s="42">
        <f t="shared" si="2"/>
        <v>9</v>
      </c>
      <c r="C11" s="18">
        <v>50</v>
      </c>
      <c r="D11" s="12">
        <v>56000</v>
      </c>
      <c r="E11" s="13">
        <f t="shared" si="3"/>
        <v>2800000</v>
      </c>
      <c r="F11" s="18"/>
      <c r="G11" s="12"/>
      <c r="H11" s="13">
        <f t="shared" si="4"/>
        <v>0</v>
      </c>
      <c r="I11" s="18">
        <f t="shared" si="0"/>
        <v>80</v>
      </c>
      <c r="J11" s="12"/>
      <c r="K11" s="13">
        <f t="shared" si="5"/>
        <v>4375000</v>
      </c>
      <c r="L11" s="4" t="str">
        <f t="shared" si="1"/>
        <v/>
      </c>
    </row>
    <row r="12" spans="1:12" x14ac:dyDescent="0.25">
      <c r="A12" s="16">
        <v>41912</v>
      </c>
      <c r="B12" s="42">
        <f t="shared" si="2"/>
        <v>9</v>
      </c>
      <c r="C12" s="18"/>
      <c r="D12" s="12"/>
      <c r="E12" s="13">
        <f t="shared" si="3"/>
        <v>0</v>
      </c>
      <c r="F12" s="18">
        <v>20</v>
      </c>
      <c r="G12" s="12">
        <v>56000</v>
      </c>
      <c r="H12" s="13">
        <f t="shared" si="4"/>
        <v>1120000</v>
      </c>
      <c r="I12" s="18">
        <f t="shared" si="0"/>
        <v>60</v>
      </c>
      <c r="J12" s="12"/>
      <c r="K12" s="13">
        <f t="shared" si="5"/>
        <v>3255000</v>
      </c>
      <c r="L12" s="4" t="str">
        <f t="shared" si="1"/>
        <v>Invent.Final</v>
      </c>
    </row>
    <row r="13" spans="1:12" x14ac:dyDescent="0.25">
      <c r="A13" s="16"/>
      <c r="B13" s="42" t="str">
        <f t="shared" si="2"/>
        <v/>
      </c>
      <c r="C13" s="18"/>
      <c r="D13" s="12"/>
      <c r="E13" s="13">
        <f t="shared" si="3"/>
        <v>0</v>
      </c>
      <c r="F13" s="18"/>
      <c r="G13" s="12"/>
      <c r="H13" s="13">
        <f t="shared" si="4"/>
        <v>0</v>
      </c>
      <c r="I13" s="18" t="str">
        <f t="shared" si="0"/>
        <v/>
      </c>
      <c r="J13" s="12"/>
      <c r="K13" s="13" t="str">
        <f t="shared" si="5"/>
        <v/>
      </c>
      <c r="L13" s="4" t="str">
        <f t="shared" si="1"/>
        <v/>
      </c>
    </row>
    <row r="14" spans="1:12" x14ac:dyDescent="0.25">
      <c r="A14" s="16"/>
      <c r="B14" s="42" t="str">
        <f t="shared" si="2"/>
        <v/>
      </c>
      <c r="C14" s="18"/>
      <c r="D14" s="12"/>
      <c r="E14" s="13">
        <f t="shared" si="3"/>
        <v>0</v>
      </c>
      <c r="F14" s="18"/>
      <c r="G14" s="12"/>
      <c r="H14" s="13">
        <f t="shared" si="4"/>
        <v>0</v>
      </c>
      <c r="I14" s="18" t="str">
        <f t="shared" si="0"/>
        <v/>
      </c>
      <c r="J14" s="12"/>
      <c r="K14" s="13" t="str">
        <f t="shared" si="5"/>
        <v/>
      </c>
      <c r="L14" s="4" t="str">
        <f t="shared" si="1"/>
        <v/>
      </c>
    </row>
    <row r="15" spans="1:12" x14ac:dyDescent="0.25">
      <c r="A15" s="5"/>
      <c r="B15" s="42" t="str">
        <f t="shared" si="2"/>
        <v/>
      </c>
      <c r="C15" s="18"/>
      <c r="D15" s="12"/>
      <c r="E15" s="13">
        <f t="shared" si="3"/>
        <v>0</v>
      </c>
      <c r="F15" s="18"/>
      <c r="G15" s="12"/>
      <c r="H15" s="13">
        <f t="shared" si="4"/>
        <v>0</v>
      </c>
      <c r="I15" s="18" t="str">
        <f t="shared" si="0"/>
        <v/>
      </c>
      <c r="J15" s="12"/>
      <c r="K15" s="13" t="str">
        <f t="shared" si="5"/>
        <v/>
      </c>
      <c r="L15" s="4" t="str">
        <f t="shared" si="1"/>
        <v/>
      </c>
    </row>
    <row r="16" spans="1:12" x14ac:dyDescent="0.25">
      <c r="A16" s="5"/>
      <c r="B16" s="42" t="str">
        <f t="shared" si="2"/>
        <v/>
      </c>
      <c r="C16" s="18"/>
      <c r="D16" s="12"/>
      <c r="E16" s="13">
        <f t="shared" si="3"/>
        <v>0</v>
      </c>
      <c r="F16" s="18"/>
      <c r="G16" s="12"/>
      <c r="H16" s="13">
        <f t="shared" si="4"/>
        <v>0</v>
      </c>
      <c r="I16" s="18" t="str">
        <f t="shared" si="0"/>
        <v/>
      </c>
      <c r="J16" s="12"/>
      <c r="K16" s="13" t="str">
        <f t="shared" si="5"/>
        <v/>
      </c>
      <c r="L16" s="4" t="str">
        <f t="shared" si="1"/>
        <v/>
      </c>
    </row>
    <row r="17" spans="1:12" x14ac:dyDescent="0.25">
      <c r="A17" s="5"/>
      <c r="B17" s="42" t="str">
        <f t="shared" si="2"/>
        <v/>
      </c>
      <c r="C17" s="18"/>
      <c r="D17" s="12"/>
      <c r="E17" s="13">
        <f t="shared" si="3"/>
        <v>0</v>
      </c>
      <c r="F17" s="18"/>
      <c r="G17" s="12"/>
      <c r="H17" s="13">
        <f t="shared" si="4"/>
        <v>0</v>
      </c>
      <c r="I17" s="18" t="str">
        <f t="shared" si="0"/>
        <v/>
      </c>
      <c r="J17" s="12"/>
      <c r="K17" s="13" t="str">
        <f t="shared" si="5"/>
        <v/>
      </c>
      <c r="L17" s="4" t="str">
        <f t="shared" si="1"/>
        <v/>
      </c>
    </row>
    <row r="18" spans="1:12" x14ac:dyDescent="0.25">
      <c r="A18" s="5"/>
      <c r="B18" s="42" t="str">
        <f t="shared" si="2"/>
        <v/>
      </c>
      <c r="C18" s="18"/>
      <c r="D18" s="12"/>
      <c r="E18" s="13">
        <f t="shared" si="3"/>
        <v>0</v>
      </c>
      <c r="F18" s="18"/>
      <c r="G18" s="12"/>
      <c r="H18" s="13">
        <f t="shared" si="4"/>
        <v>0</v>
      </c>
      <c r="I18" s="18" t="str">
        <f t="shared" si="0"/>
        <v/>
      </c>
      <c r="J18" s="12"/>
      <c r="K18" s="13" t="str">
        <f t="shared" si="5"/>
        <v/>
      </c>
      <c r="L18" s="4" t="str">
        <f t="shared" si="1"/>
        <v/>
      </c>
    </row>
    <row r="19" spans="1:12" x14ac:dyDescent="0.25">
      <c r="A19" s="5"/>
      <c r="B19" s="42" t="str">
        <f t="shared" si="2"/>
        <v/>
      </c>
      <c r="C19" s="18"/>
      <c r="D19" s="12"/>
      <c r="E19" s="13">
        <f t="shared" si="3"/>
        <v>0</v>
      </c>
      <c r="F19" s="18"/>
      <c r="G19" s="12"/>
      <c r="H19" s="13">
        <f t="shared" si="4"/>
        <v>0</v>
      </c>
      <c r="I19" s="18" t="str">
        <f t="shared" si="0"/>
        <v/>
      </c>
      <c r="J19" s="12"/>
      <c r="K19" s="13" t="str">
        <f t="shared" si="5"/>
        <v/>
      </c>
      <c r="L19" s="4" t="str">
        <f t="shared" si="1"/>
        <v/>
      </c>
    </row>
    <row r="20" spans="1:12" x14ac:dyDescent="0.25">
      <c r="A20" s="5"/>
      <c r="B20" s="42" t="str">
        <f t="shared" si="2"/>
        <v/>
      </c>
      <c r="C20" s="18"/>
      <c r="D20" s="12"/>
      <c r="E20" s="13">
        <f t="shared" si="3"/>
        <v>0</v>
      </c>
      <c r="F20" s="18"/>
      <c r="G20" s="12"/>
      <c r="H20" s="13">
        <f t="shared" si="4"/>
        <v>0</v>
      </c>
      <c r="I20" s="18" t="str">
        <f t="shared" si="0"/>
        <v/>
      </c>
      <c r="J20" s="12"/>
      <c r="K20" s="13" t="str">
        <f t="shared" si="5"/>
        <v/>
      </c>
      <c r="L20" s="4" t="str">
        <f t="shared" si="1"/>
        <v/>
      </c>
    </row>
    <row r="21" spans="1:12" x14ac:dyDescent="0.25">
      <c r="A21" s="5"/>
      <c r="B21" s="42" t="str">
        <f t="shared" si="2"/>
        <v/>
      </c>
      <c r="C21" s="18"/>
      <c r="D21" s="12"/>
      <c r="E21" s="13">
        <f t="shared" si="3"/>
        <v>0</v>
      </c>
      <c r="F21" s="18"/>
      <c r="G21" s="12"/>
      <c r="H21" s="13">
        <f t="shared" si="4"/>
        <v>0</v>
      </c>
      <c r="I21" s="18" t="str">
        <f t="shared" si="0"/>
        <v/>
      </c>
      <c r="J21" s="12"/>
      <c r="K21" s="13" t="str">
        <f t="shared" si="5"/>
        <v/>
      </c>
      <c r="L21" s="4" t="str">
        <f t="shared" si="1"/>
        <v/>
      </c>
    </row>
    <row r="22" spans="1:12" x14ac:dyDescent="0.25">
      <c r="A22" s="43" t="s">
        <v>17</v>
      </c>
      <c r="B22" s="43"/>
      <c r="C22" s="43">
        <f>SUM(C4:C21)</f>
        <v>500</v>
      </c>
      <c r="D22" s="44"/>
      <c r="E22" s="44">
        <f t="shared" ref="E22:F22" si="6">SUM(E4:E21)</f>
        <v>26800000</v>
      </c>
      <c r="F22" s="43">
        <f t="shared" si="6"/>
        <v>440</v>
      </c>
      <c r="G22" s="44"/>
      <c r="H22" s="44">
        <f>SUM(H4:H21)</f>
        <v>23545000</v>
      </c>
      <c r="I22" s="43"/>
      <c r="J22" s="44"/>
      <c r="K22" s="44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2" x14ac:dyDescent="0.25">
      <c r="A24" s="1" t="s">
        <v>11</v>
      </c>
      <c r="B24" s="1" t="s">
        <v>12</v>
      </c>
      <c r="C24" s="1" t="s">
        <v>13</v>
      </c>
      <c r="D24" s="1" t="s">
        <v>18</v>
      </c>
      <c r="E24" s="1" t="s">
        <v>15</v>
      </c>
      <c r="F24" s="4"/>
      <c r="G24" s="4"/>
      <c r="H24" s="22"/>
      <c r="I24" s="22"/>
      <c r="J24" s="4"/>
      <c r="K24" s="4"/>
      <c r="L24" s="4"/>
    </row>
    <row r="25" spans="1:12" x14ac:dyDescent="0.25">
      <c r="A25" s="23">
        <v>41835</v>
      </c>
      <c r="B25" s="40">
        <f t="shared" ref="B25:B29" si="7">IF(A25="","",MONTH(A25))</f>
        <v>7</v>
      </c>
      <c r="C25" s="24">
        <f>SUMIF($B$4:$B$21,$B25,$C$4:$C$21)-SUMIF($B$4:$B$21,$B25,$F$4:$F$21)</f>
        <v>30</v>
      </c>
      <c r="D25" s="26">
        <f>VLOOKUP(B25,MiCosto,3,0)</f>
        <v>52500</v>
      </c>
      <c r="E25" s="27">
        <f>+C25*D25</f>
        <v>1575000</v>
      </c>
      <c r="F25" s="4" t="s">
        <v>19</v>
      </c>
      <c r="G25" s="4"/>
      <c r="H25" s="22"/>
      <c r="I25" s="22"/>
      <c r="J25" s="4"/>
      <c r="K25" s="4"/>
      <c r="L25" s="4"/>
    </row>
    <row r="26" spans="1:12" x14ac:dyDescent="0.25">
      <c r="A26" s="25">
        <v>41887</v>
      </c>
      <c r="B26" s="38">
        <f t="shared" si="7"/>
        <v>9</v>
      </c>
      <c r="C26" s="8">
        <f>SUMIF($B$4:$B$21,$B26,$C$4:$C$21)-SUMIF($B$4:$B$21,$B26,$F$4:$F$21)</f>
        <v>30</v>
      </c>
      <c r="D26" s="12">
        <f>VLOOKUP(B26,MiCosto,3,0)</f>
        <v>56000</v>
      </c>
      <c r="E26" s="13">
        <f>+C26*D26</f>
        <v>1680000</v>
      </c>
      <c r="F26" s="4"/>
      <c r="G26" s="4"/>
      <c r="H26" s="4"/>
      <c r="I26" s="22"/>
      <c r="J26" s="4"/>
      <c r="K26" s="4"/>
      <c r="L26" s="4"/>
    </row>
    <row r="27" spans="1:12" x14ac:dyDescent="0.25">
      <c r="A27" s="7"/>
      <c r="B27" s="38" t="str">
        <f t="shared" si="7"/>
        <v/>
      </c>
      <c r="C27" s="8"/>
      <c r="D27" s="28"/>
      <c r="E27" s="29"/>
      <c r="F27" s="4"/>
      <c r="G27" s="4"/>
      <c r="H27" s="4"/>
      <c r="I27" s="4"/>
      <c r="J27" s="4"/>
      <c r="K27" s="4"/>
      <c r="L27" s="4"/>
    </row>
    <row r="28" spans="1:12" x14ac:dyDescent="0.25">
      <c r="A28" s="7"/>
      <c r="B28" s="38" t="str">
        <f t="shared" si="7"/>
        <v/>
      </c>
      <c r="C28" s="8"/>
      <c r="D28" s="12"/>
      <c r="E28" s="13"/>
      <c r="F28" s="4"/>
      <c r="G28" s="4"/>
      <c r="H28" s="4"/>
      <c r="I28" s="4"/>
      <c r="J28" s="4"/>
      <c r="K28" s="4"/>
      <c r="L28" s="4"/>
    </row>
    <row r="29" spans="1:12" x14ac:dyDescent="0.25">
      <c r="A29" s="9"/>
      <c r="B29" s="41" t="str">
        <f t="shared" si="7"/>
        <v/>
      </c>
      <c r="C29" s="10"/>
      <c r="D29" s="14"/>
      <c r="E29" s="15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39" t="s">
        <v>15</v>
      </c>
      <c r="E30" s="39">
        <f>SUM(E25:E26)</f>
        <v>3255000</v>
      </c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pane ySplit="3" topLeftCell="A4" activePane="bottomLeft" state="frozen"/>
      <selection pane="bottomLeft" activeCell="A8" sqref="A8"/>
    </sheetView>
  </sheetViews>
  <sheetFormatPr baseColWidth="10" defaultColWidth="11.42578125" defaultRowHeight="15" x14ac:dyDescent="0.25"/>
  <cols>
    <col min="1" max="1" width="6.85546875" bestFit="1" customWidth="1"/>
    <col min="2" max="2" width="7.85546875" bestFit="1" customWidth="1"/>
    <col min="4" max="4" width="12" bestFit="1" customWidth="1"/>
    <col min="5" max="5" width="7.85546875" bestFit="1" customWidth="1"/>
    <col min="7" max="7" width="12" bestFit="1" customWidth="1"/>
    <col min="8" max="8" width="7.85546875" bestFit="1" customWidth="1"/>
    <col min="9" max="9" width="5.7109375" bestFit="1" customWidth="1"/>
    <col min="10" max="10" width="12" bestFit="1" customWidth="1"/>
    <col min="11" max="11" width="6.85546875" bestFit="1" customWidth="1"/>
  </cols>
  <sheetData>
    <row r="1" spans="1:11" ht="21.75" x14ac:dyDescent="0.4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x14ac:dyDescent="0.25">
      <c r="A2" s="35"/>
      <c r="B2" s="36" t="s">
        <v>8</v>
      </c>
      <c r="C2" s="36"/>
      <c r="D2" s="36"/>
      <c r="E2" s="36" t="s">
        <v>9</v>
      </c>
      <c r="F2" s="36"/>
      <c r="G2" s="36"/>
      <c r="H2" s="36" t="s">
        <v>10</v>
      </c>
      <c r="I2" s="36"/>
      <c r="J2" s="36"/>
      <c r="K2" s="4"/>
    </row>
    <row r="3" spans="1:11" x14ac:dyDescent="0.25">
      <c r="A3" s="45" t="s">
        <v>11</v>
      </c>
      <c r="B3" s="46" t="s">
        <v>13</v>
      </c>
      <c r="C3" s="46" t="s">
        <v>18</v>
      </c>
      <c r="D3" s="46" t="s">
        <v>15</v>
      </c>
      <c r="E3" s="46" t="s">
        <v>13</v>
      </c>
      <c r="F3" s="46" t="s">
        <v>18</v>
      </c>
      <c r="G3" s="46" t="s">
        <v>15</v>
      </c>
      <c r="H3" s="46" t="s">
        <v>13</v>
      </c>
      <c r="I3" s="46" t="s">
        <v>18</v>
      </c>
      <c r="J3" s="46" t="s">
        <v>15</v>
      </c>
      <c r="K3" s="4"/>
    </row>
    <row r="4" spans="1:11" x14ac:dyDescent="0.25">
      <c r="A4" s="11"/>
      <c r="B4" s="47"/>
      <c r="C4" s="26"/>
      <c r="D4" s="27"/>
      <c r="E4" s="48"/>
      <c r="F4" s="26"/>
      <c r="G4" s="27"/>
      <c r="H4" s="49">
        <v>0</v>
      </c>
      <c r="I4" s="26">
        <v>0</v>
      </c>
      <c r="J4" s="27">
        <f>+H4*I4</f>
        <v>0</v>
      </c>
      <c r="K4" s="4" t="s">
        <v>16</v>
      </c>
    </row>
    <row r="5" spans="1:11" x14ac:dyDescent="0.25">
      <c r="A5" s="16">
        <v>41649</v>
      </c>
      <c r="B5" s="18">
        <v>50</v>
      </c>
      <c r="C5" s="12">
        <v>50000</v>
      </c>
      <c r="D5" s="13">
        <f>+B5*C5</f>
        <v>2500000</v>
      </c>
      <c r="E5" s="18"/>
      <c r="F5" s="12"/>
      <c r="G5" s="13">
        <f>+E5*F5</f>
        <v>0</v>
      </c>
      <c r="H5" s="18">
        <f t="shared" ref="H5:H21" si="0">IF(AND(B5="",E5=""),"",H4+B5-E5)</f>
        <v>50</v>
      </c>
      <c r="I5" s="12"/>
      <c r="J5" s="13">
        <f>IF(H5="","",J4+D5-G5)</f>
        <v>2500000</v>
      </c>
      <c r="K5" s="4" t="str">
        <f t="shared" ref="K5:K21" si="1">IF(OR(J6&lt;&gt;"",J5=""),"","Invent.Final")</f>
        <v/>
      </c>
    </row>
    <row r="6" spans="1:11" x14ac:dyDescent="0.25">
      <c r="A6" s="16">
        <v>41749</v>
      </c>
      <c r="B6" s="18">
        <v>200</v>
      </c>
      <c r="C6" s="12">
        <v>55000</v>
      </c>
      <c r="D6" s="13">
        <f t="shared" ref="D6:D21" si="2">+B6*C6</f>
        <v>11000000</v>
      </c>
      <c r="E6" s="18"/>
      <c r="F6" s="12"/>
      <c r="G6" s="13">
        <f t="shared" ref="G6:G21" si="3">+E6*F6</f>
        <v>0</v>
      </c>
      <c r="H6" s="18">
        <f t="shared" si="0"/>
        <v>250</v>
      </c>
      <c r="I6" s="12"/>
      <c r="J6" s="13">
        <f t="shared" ref="J6:J21" si="4">IF(H6="","",J5+D6-G6)</f>
        <v>13500000</v>
      </c>
      <c r="K6" s="4" t="str">
        <f t="shared" si="1"/>
        <v/>
      </c>
    </row>
    <row r="7" spans="1:11" x14ac:dyDescent="0.25">
      <c r="A7" s="16">
        <v>41835</v>
      </c>
      <c r="B7" s="18">
        <v>200</v>
      </c>
      <c r="C7" s="12">
        <v>52500</v>
      </c>
      <c r="D7" s="13">
        <f t="shared" si="2"/>
        <v>10500000</v>
      </c>
      <c r="E7" s="18"/>
      <c r="F7" s="12"/>
      <c r="G7" s="13">
        <f t="shared" si="3"/>
        <v>0</v>
      </c>
      <c r="H7" s="18">
        <f t="shared" si="0"/>
        <v>450</v>
      </c>
      <c r="I7" s="12"/>
      <c r="J7" s="13">
        <f t="shared" si="4"/>
        <v>24000000</v>
      </c>
      <c r="K7" s="4" t="str">
        <f t="shared" si="1"/>
        <v/>
      </c>
    </row>
    <row r="8" spans="1:11" x14ac:dyDescent="0.25">
      <c r="A8" s="16">
        <v>41887</v>
      </c>
      <c r="B8" s="18">
        <v>50</v>
      </c>
      <c r="C8" s="12">
        <v>56000</v>
      </c>
      <c r="D8" s="13">
        <f t="shared" si="2"/>
        <v>2800000</v>
      </c>
      <c r="E8" s="18"/>
      <c r="F8" s="12"/>
      <c r="G8" s="13">
        <f t="shared" si="3"/>
        <v>0</v>
      </c>
      <c r="H8" s="18">
        <f t="shared" si="0"/>
        <v>500</v>
      </c>
      <c r="I8" s="12"/>
      <c r="J8" s="13">
        <f t="shared" si="4"/>
        <v>26800000</v>
      </c>
      <c r="K8" s="4" t="str">
        <f t="shared" si="1"/>
        <v/>
      </c>
    </row>
    <row r="9" spans="1:11" x14ac:dyDescent="0.25">
      <c r="A9" s="16">
        <v>41650</v>
      </c>
      <c r="B9" s="18"/>
      <c r="C9" s="12"/>
      <c r="D9" s="13">
        <f t="shared" si="2"/>
        <v>0</v>
      </c>
      <c r="E9" s="18">
        <v>50</v>
      </c>
      <c r="F9" s="12">
        <v>50000</v>
      </c>
      <c r="G9" s="13">
        <f t="shared" si="3"/>
        <v>2500000</v>
      </c>
      <c r="H9" s="18">
        <f t="shared" si="0"/>
        <v>450</v>
      </c>
      <c r="I9" s="12"/>
      <c r="J9" s="13">
        <f t="shared" si="4"/>
        <v>24300000</v>
      </c>
      <c r="K9" s="4" t="str">
        <f t="shared" si="1"/>
        <v/>
      </c>
    </row>
    <row r="10" spans="1:11" x14ac:dyDescent="0.25">
      <c r="A10" s="16">
        <v>41750</v>
      </c>
      <c r="B10" s="18"/>
      <c r="C10" s="12"/>
      <c r="D10" s="13">
        <f t="shared" si="2"/>
        <v>0</v>
      </c>
      <c r="E10" s="18">
        <v>200</v>
      </c>
      <c r="F10" s="12">
        <v>55000</v>
      </c>
      <c r="G10" s="13">
        <f t="shared" si="3"/>
        <v>11000000</v>
      </c>
      <c r="H10" s="18">
        <f t="shared" si="0"/>
        <v>250</v>
      </c>
      <c r="I10" s="12"/>
      <c r="J10" s="13">
        <f t="shared" si="4"/>
        <v>13300000</v>
      </c>
      <c r="K10" s="4" t="str">
        <f t="shared" si="1"/>
        <v/>
      </c>
    </row>
    <row r="11" spans="1:11" x14ac:dyDescent="0.25">
      <c r="A11" s="16">
        <v>41836</v>
      </c>
      <c r="B11" s="18"/>
      <c r="C11" s="12"/>
      <c r="D11" s="13">
        <f t="shared" si="2"/>
        <v>0</v>
      </c>
      <c r="E11" s="18">
        <v>190</v>
      </c>
      <c r="F11" s="12">
        <v>52500</v>
      </c>
      <c r="G11" s="13">
        <f t="shared" si="3"/>
        <v>9975000</v>
      </c>
      <c r="H11" s="18">
        <f t="shared" si="0"/>
        <v>60</v>
      </c>
      <c r="I11" s="12"/>
      <c r="J11" s="13">
        <f t="shared" si="4"/>
        <v>3325000</v>
      </c>
      <c r="K11" s="4" t="str">
        <f t="shared" si="1"/>
        <v>Invent.Final</v>
      </c>
    </row>
    <row r="12" spans="1:11" x14ac:dyDescent="0.25">
      <c r="A12" s="16"/>
      <c r="B12" s="18"/>
      <c r="C12" s="12"/>
      <c r="D12" s="13">
        <f t="shared" si="2"/>
        <v>0</v>
      </c>
      <c r="E12" s="18"/>
      <c r="F12" s="12"/>
      <c r="G12" s="13">
        <f t="shared" si="3"/>
        <v>0</v>
      </c>
      <c r="H12" s="18" t="str">
        <f t="shared" si="0"/>
        <v/>
      </c>
      <c r="I12" s="12"/>
      <c r="J12" s="13" t="str">
        <f t="shared" si="4"/>
        <v/>
      </c>
      <c r="K12" s="4" t="str">
        <f t="shared" si="1"/>
        <v/>
      </c>
    </row>
    <row r="13" spans="1:11" x14ac:dyDescent="0.25">
      <c r="A13" s="16"/>
      <c r="B13" s="18"/>
      <c r="C13" s="12"/>
      <c r="D13" s="13">
        <f t="shared" si="2"/>
        <v>0</v>
      </c>
      <c r="E13" s="18"/>
      <c r="F13" s="12"/>
      <c r="G13" s="13">
        <f t="shared" si="3"/>
        <v>0</v>
      </c>
      <c r="H13" s="18" t="str">
        <f t="shared" si="0"/>
        <v/>
      </c>
      <c r="I13" s="12"/>
      <c r="J13" s="13" t="str">
        <f t="shared" si="4"/>
        <v/>
      </c>
      <c r="K13" s="4" t="str">
        <f t="shared" si="1"/>
        <v/>
      </c>
    </row>
    <row r="14" spans="1:11" x14ac:dyDescent="0.25">
      <c r="A14" s="16"/>
      <c r="B14" s="18"/>
      <c r="C14" s="12"/>
      <c r="D14" s="13">
        <f t="shared" si="2"/>
        <v>0</v>
      </c>
      <c r="E14" s="18"/>
      <c r="F14" s="12"/>
      <c r="G14" s="13">
        <f t="shared" si="3"/>
        <v>0</v>
      </c>
      <c r="H14" s="18" t="str">
        <f t="shared" si="0"/>
        <v/>
      </c>
      <c r="I14" s="12"/>
      <c r="J14" s="13" t="str">
        <f t="shared" si="4"/>
        <v/>
      </c>
      <c r="K14" s="4" t="str">
        <f t="shared" si="1"/>
        <v/>
      </c>
    </row>
    <row r="15" spans="1:11" x14ac:dyDescent="0.25">
      <c r="A15" s="5"/>
      <c r="B15" s="18"/>
      <c r="C15" s="12"/>
      <c r="D15" s="13">
        <f t="shared" si="2"/>
        <v>0</v>
      </c>
      <c r="E15" s="18"/>
      <c r="F15" s="12"/>
      <c r="G15" s="13">
        <f t="shared" si="3"/>
        <v>0</v>
      </c>
      <c r="H15" s="18" t="str">
        <f t="shared" si="0"/>
        <v/>
      </c>
      <c r="I15" s="12"/>
      <c r="J15" s="13" t="str">
        <f t="shared" si="4"/>
        <v/>
      </c>
      <c r="K15" s="4" t="str">
        <f t="shared" si="1"/>
        <v/>
      </c>
    </row>
    <row r="16" spans="1:11" x14ac:dyDescent="0.25">
      <c r="A16" s="5"/>
      <c r="B16" s="18"/>
      <c r="C16" s="12"/>
      <c r="D16" s="13">
        <f t="shared" si="2"/>
        <v>0</v>
      </c>
      <c r="E16" s="18"/>
      <c r="F16" s="12"/>
      <c r="G16" s="13">
        <f t="shared" si="3"/>
        <v>0</v>
      </c>
      <c r="H16" s="18" t="str">
        <f t="shared" si="0"/>
        <v/>
      </c>
      <c r="I16" s="12"/>
      <c r="J16" s="13" t="str">
        <f t="shared" si="4"/>
        <v/>
      </c>
      <c r="K16" s="4" t="str">
        <f t="shared" si="1"/>
        <v/>
      </c>
    </row>
    <row r="17" spans="1:11" x14ac:dyDescent="0.25">
      <c r="A17" s="5"/>
      <c r="B17" s="18"/>
      <c r="C17" s="12"/>
      <c r="D17" s="13">
        <f t="shared" si="2"/>
        <v>0</v>
      </c>
      <c r="E17" s="18"/>
      <c r="F17" s="12"/>
      <c r="G17" s="13">
        <f t="shared" si="3"/>
        <v>0</v>
      </c>
      <c r="H17" s="18" t="str">
        <f t="shared" si="0"/>
        <v/>
      </c>
      <c r="I17" s="12"/>
      <c r="J17" s="13" t="str">
        <f t="shared" si="4"/>
        <v/>
      </c>
      <c r="K17" s="4" t="str">
        <f t="shared" si="1"/>
        <v/>
      </c>
    </row>
    <row r="18" spans="1:11" x14ac:dyDescent="0.25">
      <c r="A18" s="5"/>
      <c r="B18" s="18"/>
      <c r="C18" s="12"/>
      <c r="D18" s="13">
        <f t="shared" si="2"/>
        <v>0</v>
      </c>
      <c r="E18" s="18"/>
      <c r="F18" s="12"/>
      <c r="G18" s="13">
        <f t="shared" si="3"/>
        <v>0</v>
      </c>
      <c r="H18" s="18" t="str">
        <f t="shared" si="0"/>
        <v/>
      </c>
      <c r="I18" s="12"/>
      <c r="J18" s="13" t="str">
        <f t="shared" si="4"/>
        <v/>
      </c>
      <c r="K18" s="4" t="str">
        <f t="shared" si="1"/>
        <v/>
      </c>
    </row>
    <row r="19" spans="1:11" x14ac:dyDescent="0.25">
      <c r="A19" s="5"/>
      <c r="B19" s="18"/>
      <c r="C19" s="12"/>
      <c r="D19" s="13">
        <f t="shared" si="2"/>
        <v>0</v>
      </c>
      <c r="E19" s="18"/>
      <c r="F19" s="12"/>
      <c r="G19" s="13">
        <f t="shared" si="3"/>
        <v>0</v>
      </c>
      <c r="H19" s="18" t="str">
        <f t="shared" si="0"/>
        <v/>
      </c>
      <c r="I19" s="12"/>
      <c r="J19" s="13" t="str">
        <f t="shared" si="4"/>
        <v/>
      </c>
      <c r="K19" s="4" t="str">
        <f t="shared" si="1"/>
        <v/>
      </c>
    </row>
    <row r="20" spans="1:11" x14ac:dyDescent="0.25">
      <c r="A20" s="5"/>
      <c r="B20" s="18"/>
      <c r="C20" s="12"/>
      <c r="D20" s="13">
        <f t="shared" si="2"/>
        <v>0</v>
      </c>
      <c r="E20" s="18"/>
      <c r="F20" s="12"/>
      <c r="G20" s="13">
        <f t="shared" si="3"/>
        <v>0</v>
      </c>
      <c r="H20" s="18" t="str">
        <f t="shared" si="0"/>
        <v/>
      </c>
      <c r="I20" s="12"/>
      <c r="J20" s="13" t="str">
        <f t="shared" si="4"/>
        <v/>
      </c>
      <c r="K20" s="4" t="str">
        <f t="shared" si="1"/>
        <v/>
      </c>
    </row>
    <row r="21" spans="1:11" x14ac:dyDescent="0.25">
      <c r="A21" s="6"/>
      <c r="B21" s="19"/>
      <c r="C21" s="14"/>
      <c r="D21" s="15">
        <f t="shared" si="2"/>
        <v>0</v>
      </c>
      <c r="E21" s="19"/>
      <c r="F21" s="14"/>
      <c r="G21" s="15">
        <f t="shared" si="3"/>
        <v>0</v>
      </c>
      <c r="H21" s="19" t="str">
        <f t="shared" si="0"/>
        <v/>
      </c>
      <c r="I21" s="14"/>
      <c r="J21" s="15" t="str">
        <f t="shared" si="4"/>
        <v/>
      </c>
      <c r="K21" s="4" t="str">
        <f t="shared" si="1"/>
        <v/>
      </c>
    </row>
    <row r="22" spans="1:11" x14ac:dyDescent="0.25">
      <c r="A22" s="43" t="s">
        <v>17</v>
      </c>
      <c r="B22" s="43">
        <f>SUM(B4:B21)</f>
        <v>500</v>
      </c>
      <c r="C22" s="43"/>
      <c r="D22" s="44">
        <f t="shared" ref="D22:E22" si="5">SUM(D4:D21)</f>
        <v>26800000</v>
      </c>
      <c r="E22" s="44">
        <f t="shared" si="5"/>
        <v>440</v>
      </c>
      <c r="F22" s="43"/>
      <c r="G22" s="44">
        <f>SUM(G4:G21)</f>
        <v>23475000</v>
      </c>
      <c r="H22" s="44"/>
      <c r="I22" s="43"/>
      <c r="J22" s="4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I23" s="37"/>
      <c r="J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37"/>
      <c r="J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3" topLeftCell="A4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6.85546875" bestFit="1" customWidth="1"/>
    <col min="2" max="2" width="7.85546875" bestFit="1" customWidth="1"/>
    <col min="3" max="3" width="9" bestFit="1" customWidth="1"/>
    <col min="4" max="4" width="12" bestFit="1" customWidth="1"/>
    <col min="5" max="5" width="7.85546875" bestFit="1" customWidth="1"/>
    <col min="6" max="6" width="9" bestFit="1" customWidth="1"/>
    <col min="7" max="7" width="12" bestFit="1" customWidth="1"/>
    <col min="8" max="8" width="8.140625" bestFit="1" customWidth="1"/>
    <col min="9" max="9" width="5.7109375" bestFit="1" customWidth="1"/>
    <col min="10" max="10" width="12" bestFit="1" customWidth="1"/>
  </cols>
  <sheetData>
    <row r="1" spans="1:11" ht="21.75" x14ac:dyDescent="0.4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x14ac:dyDescent="0.25">
      <c r="A2" s="35"/>
      <c r="B2" s="36" t="s">
        <v>8</v>
      </c>
      <c r="C2" s="36"/>
      <c r="D2" s="36"/>
      <c r="E2" s="36" t="s">
        <v>9</v>
      </c>
      <c r="F2" s="36"/>
      <c r="G2" s="36"/>
      <c r="H2" s="36" t="s">
        <v>10</v>
      </c>
      <c r="I2" s="36"/>
      <c r="J2" s="36"/>
    </row>
    <row r="3" spans="1:11" x14ac:dyDescent="0.25">
      <c r="A3" s="45" t="s">
        <v>11</v>
      </c>
      <c r="B3" s="46" t="s">
        <v>13</v>
      </c>
      <c r="C3" s="46" t="s">
        <v>18</v>
      </c>
      <c r="D3" s="46" t="s">
        <v>15</v>
      </c>
      <c r="E3" s="46" t="s">
        <v>13</v>
      </c>
      <c r="F3" s="46" t="s">
        <v>18</v>
      </c>
      <c r="G3" s="46" t="s">
        <v>15</v>
      </c>
      <c r="H3" s="46" t="s">
        <v>13</v>
      </c>
      <c r="I3" s="46" t="s">
        <v>18</v>
      </c>
      <c r="J3" s="46" t="s">
        <v>15</v>
      </c>
    </row>
    <row r="4" spans="1:11" x14ac:dyDescent="0.25">
      <c r="A4" s="11"/>
      <c r="B4" s="47"/>
      <c r="C4" s="26"/>
      <c r="D4" s="27"/>
      <c r="E4" s="48"/>
      <c r="F4" s="26"/>
      <c r="G4" s="27"/>
      <c r="H4" s="49">
        <v>0</v>
      </c>
      <c r="I4" s="26">
        <v>0</v>
      </c>
      <c r="J4" s="27">
        <f>+H4*I4</f>
        <v>0</v>
      </c>
      <c r="K4" s="4" t="s">
        <v>16</v>
      </c>
    </row>
    <row r="5" spans="1:11" x14ac:dyDescent="0.25">
      <c r="A5" s="16">
        <v>41649</v>
      </c>
      <c r="B5" s="18">
        <v>50</v>
      </c>
      <c r="C5" s="12">
        <v>50000</v>
      </c>
      <c r="D5" s="13">
        <f>+B5*C5</f>
        <v>2500000</v>
      </c>
      <c r="E5" s="18"/>
      <c r="F5" s="12"/>
      <c r="G5" s="13">
        <f>+E5*F5</f>
        <v>0</v>
      </c>
      <c r="H5" s="18">
        <f t="shared" ref="H5:H21" si="0">IF(AND(B5="",E5=""),"",H4+B5-E5)</f>
        <v>50</v>
      </c>
      <c r="I5" s="12"/>
      <c r="J5" s="13">
        <f>IF(H5="","",J4+D5-G5)</f>
        <v>2500000</v>
      </c>
      <c r="K5" s="4" t="str">
        <f t="shared" ref="K5:K21" si="1">IF(OR(J6&lt;&gt;"",J5=""),"","Invent.Final")</f>
        <v/>
      </c>
    </row>
    <row r="6" spans="1:11" x14ac:dyDescent="0.25">
      <c r="A6" s="16">
        <v>41749</v>
      </c>
      <c r="B6" s="18">
        <v>200</v>
      </c>
      <c r="C6" s="12">
        <v>55000</v>
      </c>
      <c r="D6" s="13">
        <f t="shared" ref="D6:D21" si="2">+B6*C6</f>
        <v>11000000</v>
      </c>
      <c r="E6" s="18"/>
      <c r="F6" s="12"/>
      <c r="G6" s="13">
        <f t="shared" ref="G6:G21" si="3">+E6*F6</f>
        <v>0</v>
      </c>
      <c r="H6" s="18">
        <f t="shared" si="0"/>
        <v>250</v>
      </c>
      <c r="I6" s="12"/>
      <c r="J6" s="13">
        <f t="shared" ref="J6:J21" si="4">IF(H6="","",J5+D6-G6)</f>
        <v>13500000</v>
      </c>
      <c r="K6" s="4" t="str">
        <f t="shared" si="1"/>
        <v/>
      </c>
    </row>
    <row r="7" spans="1:11" x14ac:dyDescent="0.25">
      <c r="A7" s="16">
        <v>41835</v>
      </c>
      <c r="B7" s="18">
        <v>200</v>
      </c>
      <c r="C7" s="12">
        <v>52500</v>
      </c>
      <c r="D7" s="13">
        <f t="shared" si="2"/>
        <v>10500000</v>
      </c>
      <c r="E7" s="18"/>
      <c r="F7" s="12"/>
      <c r="G7" s="13">
        <f t="shared" si="3"/>
        <v>0</v>
      </c>
      <c r="H7" s="18">
        <f t="shared" si="0"/>
        <v>450</v>
      </c>
      <c r="I7" s="12"/>
      <c r="J7" s="13">
        <f t="shared" si="4"/>
        <v>24000000</v>
      </c>
      <c r="K7" s="4" t="str">
        <f t="shared" si="1"/>
        <v/>
      </c>
    </row>
    <row r="8" spans="1:11" x14ac:dyDescent="0.25">
      <c r="A8" s="16">
        <v>41887</v>
      </c>
      <c r="B8" s="18">
        <v>50</v>
      </c>
      <c r="C8" s="12">
        <v>56000</v>
      </c>
      <c r="D8" s="13">
        <f t="shared" si="2"/>
        <v>2800000</v>
      </c>
      <c r="E8" s="18"/>
      <c r="F8" s="12"/>
      <c r="G8" s="13">
        <f t="shared" si="3"/>
        <v>0</v>
      </c>
      <c r="H8" s="18">
        <f t="shared" si="0"/>
        <v>500</v>
      </c>
      <c r="I8" s="12"/>
      <c r="J8" s="13">
        <f t="shared" si="4"/>
        <v>26800000</v>
      </c>
      <c r="K8" s="4" t="str">
        <f t="shared" si="1"/>
        <v/>
      </c>
    </row>
    <row r="9" spans="1:11" x14ac:dyDescent="0.25">
      <c r="A9" s="16">
        <v>41887</v>
      </c>
      <c r="B9" s="18"/>
      <c r="C9" s="12"/>
      <c r="D9" s="13">
        <f t="shared" si="2"/>
        <v>0</v>
      </c>
      <c r="E9" s="18">
        <v>50</v>
      </c>
      <c r="F9" s="12">
        <v>56000</v>
      </c>
      <c r="G9" s="13">
        <f t="shared" si="3"/>
        <v>2800000</v>
      </c>
      <c r="H9" s="18">
        <f t="shared" si="0"/>
        <v>450</v>
      </c>
      <c r="I9" s="12"/>
      <c r="J9" s="13">
        <f t="shared" si="4"/>
        <v>24000000</v>
      </c>
      <c r="K9" s="4" t="str">
        <f t="shared" si="1"/>
        <v/>
      </c>
    </row>
    <row r="10" spans="1:11" x14ac:dyDescent="0.25">
      <c r="A10" s="16">
        <v>41835</v>
      </c>
      <c r="B10" s="18"/>
      <c r="C10" s="12"/>
      <c r="D10" s="13">
        <f t="shared" si="2"/>
        <v>0</v>
      </c>
      <c r="E10" s="18">
        <v>200</v>
      </c>
      <c r="F10" s="12">
        <v>52500</v>
      </c>
      <c r="G10" s="13">
        <f t="shared" si="3"/>
        <v>10500000</v>
      </c>
      <c r="H10" s="18">
        <f t="shared" si="0"/>
        <v>250</v>
      </c>
      <c r="I10" s="12"/>
      <c r="J10" s="13">
        <f t="shared" si="4"/>
        <v>13500000</v>
      </c>
      <c r="K10" s="4" t="str">
        <f t="shared" si="1"/>
        <v/>
      </c>
    </row>
    <row r="11" spans="1:11" x14ac:dyDescent="0.25">
      <c r="A11" s="16">
        <v>41749</v>
      </c>
      <c r="B11" s="18"/>
      <c r="C11" s="12"/>
      <c r="D11" s="13">
        <f t="shared" si="2"/>
        <v>0</v>
      </c>
      <c r="E11" s="18">
        <v>190</v>
      </c>
      <c r="F11" s="12">
        <v>55000</v>
      </c>
      <c r="G11" s="13">
        <f t="shared" si="3"/>
        <v>10450000</v>
      </c>
      <c r="H11" s="18">
        <f t="shared" si="0"/>
        <v>60</v>
      </c>
      <c r="I11" s="12"/>
      <c r="J11" s="13">
        <f t="shared" si="4"/>
        <v>3050000</v>
      </c>
      <c r="K11" s="4" t="str">
        <f t="shared" si="1"/>
        <v>Invent.Final</v>
      </c>
    </row>
    <row r="12" spans="1:11" x14ac:dyDescent="0.25">
      <c r="A12" s="16"/>
      <c r="B12" s="18"/>
      <c r="C12" s="12"/>
      <c r="D12" s="13">
        <f t="shared" si="2"/>
        <v>0</v>
      </c>
      <c r="E12" s="18"/>
      <c r="F12" s="12"/>
      <c r="G12" s="13">
        <f t="shared" si="3"/>
        <v>0</v>
      </c>
      <c r="H12" s="18" t="str">
        <f t="shared" si="0"/>
        <v/>
      </c>
      <c r="I12" s="12"/>
      <c r="J12" s="13" t="str">
        <f t="shared" si="4"/>
        <v/>
      </c>
      <c r="K12" s="4" t="str">
        <f t="shared" si="1"/>
        <v/>
      </c>
    </row>
    <row r="13" spans="1:11" x14ac:dyDescent="0.25">
      <c r="A13" s="16"/>
      <c r="B13" s="18"/>
      <c r="C13" s="12"/>
      <c r="D13" s="13">
        <f t="shared" si="2"/>
        <v>0</v>
      </c>
      <c r="E13" s="18"/>
      <c r="F13" s="12"/>
      <c r="G13" s="13">
        <f t="shared" si="3"/>
        <v>0</v>
      </c>
      <c r="H13" s="18" t="str">
        <f t="shared" si="0"/>
        <v/>
      </c>
      <c r="I13" s="12"/>
      <c r="J13" s="13" t="str">
        <f t="shared" si="4"/>
        <v/>
      </c>
      <c r="K13" s="4" t="str">
        <f t="shared" si="1"/>
        <v/>
      </c>
    </row>
    <row r="14" spans="1:11" x14ac:dyDescent="0.25">
      <c r="A14" s="16"/>
      <c r="B14" s="18"/>
      <c r="C14" s="12"/>
      <c r="D14" s="13">
        <f t="shared" si="2"/>
        <v>0</v>
      </c>
      <c r="E14" s="18"/>
      <c r="F14" s="12"/>
      <c r="G14" s="13">
        <f t="shared" si="3"/>
        <v>0</v>
      </c>
      <c r="H14" s="18" t="str">
        <f t="shared" si="0"/>
        <v/>
      </c>
      <c r="I14" s="12"/>
      <c r="J14" s="13" t="str">
        <f t="shared" si="4"/>
        <v/>
      </c>
      <c r="K14" s="4" t="str">
        <f t="shared" si="1"/>
        <v/>
      </c>
    </row>
    <row r="15" spans="1:11" x14ac:dyDescent="0.25">
      <c r="A15" s="5"/>
      <c r="B15" s="18"/>
      <c r="C15" s="12"/>
      <c r="D15" s="13">
        <f t="shared" si="2"/>
        <v>0</v>
      </c>
      <c r="E15" s="18"/>
      <c r="F15" s="12"/>
      <c r="G15" s="13">
        <f t="shared" si="3"/>
        <v>0</v>
      </c>
      <c r="H15" s="18" t="str">
        <f t="shared" si="0"/>
        <v/>
      </c>
      <c r="I15" s="12"/>
      <c r="J15" s="13" t="str">
        <f t="shared" si="4"/>
        <v/>
      </c>
      <c r="K15" s="4" t="str">
        <f t="shared" si="1"/>
        <v/>
      </c>
    </row>
    <row r="16" spans="1:11" x14ac:dyDescent="0.25">
      <c r="A16" s="5"/>
      <c r="B16" s="18"/>
      <c r="C16" s="12"/>
      <c r="D16" s="13">
        <f t="shared" si="2"/>
        <v>0</v>
      </c>
      <c r="E16" s="18"/>
      <c r="F16" s="12"/>
      <c r="G16" s="13">
        <f t="shared" si="3"/>
        <v>0</v>
      </c>
      <c r="H16" s="18" t="str">
        <f t="shared" si="0"/>
        <v/>
      </c>
      <c r="I16" s="12"/>
      <c r="J16" s="13" t="str">
        <f t="shared" si="4"/>
        <v/>
      </c>
      <c r="K16" s="4" t="str">
        <f t="shared" si="1"/>
        <v/>
      </c>
    </row>
    <row r="17" spans="1:11" x14ac:dyDescent="0.25">
      <c r="A17" s="5"/>
      <c r="B17" s="18"/>
      <c r="C17" s="12"/>
      <c r="D17" s="13">
        <f t="shared" si="2"/>
        <v>0</v>
      </c>
      <c r="E17" s="18"/>
      <c r="F17" s="12"/>
      <c r="G17" s="13">
        <f t="shared" si="3"/>
        <v>0</v>
      </c>
      <c r="H17" s="18" t="str">
        <f t="shared" si="0"/>
        <v/>
      </c>
      <c r="I17" s="12"/>
      <c r="J17" s="13" t="str">
        <f t="shared" si="4"/>
        <v/>
      </c>
      <c r="K17" s="4" t="str">
        <f t="shared" si="1"/>
        <v/>
      </c>
    </row>
    <row r="18" spans="1:11" x14ac:dyDescent="0.25">
      <c r="A18" s="5"/>
      <c r="B18" s="18"/>
      <c r="C18" s="12"/>
      <c r="D18" s="13">
        <f t="shared" si="2"/>
        <v>0</v>
      </c>
      <c r="E18" s="18"/>
      <c r="F18" s="12"/>
      <c r="G18" s="13">
        <f t="shared" si="3"/>
        <v>0</v>
      </c>
      <c r="H18" s="18" t="str">
        <f t="shared" si="0"/>
        <v/>
      </c>
      <c r="I18" s="12"/>
      <c r="J18" s="13" t="str">
        <f t="shared" si="4"/>
        <v/>
      </c>
      <c r="K18" s="4" t="str">
        <f t="shared" si="1"/>
        <v/>
      </c>
    </row>
    <row r="19" spans="1:11" x14ac:dyDescent="0.25">
      <c r="A19" s="5"/>
      <c r="B19" s="18"/>
      <c r="C19" s="12"/>
      <c r="D19" s="13">
        <f t="shared" si="2"/>
        <v>0</v>
      </c>
      <c r="E19" s="18"/>
      <c r="F19" s="12"/>
      <c r="G19" s="13">
        <f t="shared" si="3"/>
        <v>0</v>
      </c>
      <c r="H19" s="18" t="str">
        <f t="shared" si="0"/>
        <v/>
      </c>
      <c r="I19" s="12"/>
      <c r="J19" s="13" t="str">
        <f t="shared" si="4"/>
        <v/>
      </c>
      <c r="K19" s="4" t="str">
        <f t="shared" si="1"/>
        <v/>
      </c>
    </row>
    <row r="20" spans="1:11" x14ac:dyDescent="0.25">
      <c r="A20" s="5"/>
      <c r="B20" s="18"/>
      <c r="C20" s="12"/>
      <c r="D20" s="13">
        <f t="shared" si="2"/>
        <v>0</v>
      </c>
      <c r="E20" s="18"/>
      <c r="F20" s="12"/>
      <c r="G20" s="13">
        <f t="shared" si="3"/>
        <v>0</v>
      </c>
      <c r="H20" s="18" t="str">
        <f t="shared" si="0"/>
        <v/>
      </c>
      <c r="I20" s="12"/>
      <c r="J20" s="13" t="str">
        <f t="shared" si="4"/>
        <v/>
      </c>
      <c r="K20" s="4" t="str">
        <f t="shared" si="1"/>
        <v/>
      </c>
    </row>
    <row r="21" spans="1:11" x14ac:dyDescent="0.25">
      <c r="A21" s="6"/>
      <c r="B21" s="19"/>
      <c r="C21" s="14"/>
      <c r="D21" s="15">
        <f t="shared" si="2"/>
        <v>0</v>
      </c>
      <c r="E21" s="19"/>
      <c r="F21" s="14"/>
      <c r="G21" s="15">
        <f t="shared" si="3"/>
        <v>0</v>
      </c>
      <c r="H21" s="19" t="str">
        <f t="shared" si="0"/>
        <v/>
      </c>
      <c r="I21" s="14"/>
      <c r="J21" s="15" t="str">
        <f t="shared" si="4"/>
        <v/>
      </c>
      <c r="K21" s="4" t="str">
        <f t="shared" si="1"/>
        <v/>
      </c>
    </row>
    <row r="22" spans="1:11" x14ac:dyDescent="0.25">
      <c r="A22" s="43" t="s">
        <v>17</v>
      </c>
      <c r="B22" s="43">
        <f>SUM(B4:B21)</f>
        <v>500</v>
      </c>
      <c r="C22" s="43"/>
      <c r="D22" s="44">
        <f t="shared" ref="D22:H22" si="5">SUM(D4:D21)</f>
        <v>26800000</v>
      </c>
      <c r="E22" s="44">
        <f t="shared" si="5"/>
        <v>440</v>
      </c>
      <c r="F22" s="43"/>
      <c r="G22" s="44">
        <f>SUM(G4:G21)</f>
        <v>23750000</v>
      </c>
      <c r="H22" s="44">
        <f t="shared" si="5"/>
        <v>2010</v>
      </c>
      <c r="I22" s="43"/>
      <c r="J22" s="44"/>
      <c r="K2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3" topLeftCell="A4" activePane="bottomLeft" state="frozen"/>
      <selection pane="bottomLeft" activeCell="A22" sqref="A22"/>
    </sheetView>
  </sheetViews>
  <sheetFormatPr baseColWidth="10" defaultColWidth="11.42578125" defaultRowHeight="15" x14ac:dyDescent="0.25"/>
  <cols>
    <col min="1" max="1" width="8" bestFit="1" customWidth="1"/>
    <col min="2" max="2" width="7.85546875" bestFit="1" customWidth="1"/>
    <col min="3" max="3" width="9.5703125" bestFit="1" customWidth="1"/>
    <col min="4" max="4" width="12" bestFit="1" customWidth="1"/>
    <col min="5" max="5" width="7.85546875" bestFit="1" customWidth="1"/>
    <col min="6" max="6" width="9.5703125" bestFit="1" customWidth="1"/>
    <col min="7" max="7" width="12" bestFit="1" customWidth="1"/>
    <col min="8" max="8" width="8.140625" bestFit="1" customWidth="1"/>
    <col min="9" max="9" width="9.5703125" bestFit="1" customWidth="1"/>
    <col min="10" max="10" width="12" bestFit="1" customWidth="1"/>
  </cols>
  <sheetData>
    <row r="1" spans="1:11" ht="21.75" x14ac:dyDescent="0.4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x14ac:dyDescent="0.25">
      <c r="A2" s="35"/>
      <c r="B2" s="36" t="s">
        <v>8</v>
      </c>
      <c r="C2" s="36"/>
      <c r="D2" s="36"/>
      <c r="E2" s="36" t="s">
        <v>9</v>
      </c>
      <c r="F2" s="36"/>
      <c r="G2" s="36"/>
      <c r="H2" s="36" t="s">
        <v>10</v>
      </c>
      <c r="I2" s="36"/>
      <c r="J2" s="36"/>
    </row>
    <row r="3" spans="1:11" x14ac:dyDescent="0.25">
      <c r="A3" s="45" t="s">
        <v>11</v>
      </c>
      <c r="B3" s="46" t="s">
        <v>13</v>
      </c>
      <c r="C3" s="46" t="s">
        <v>14</v>
      </c>
      <c r="D3" s="46" t="s">
        <v>15</v>
      </c>
      <c r="E3" s="46" t="s">
        <v>13</v>
      </c>
      <c r="F3" s="46" t="s">
        <v>14</v>
      </c>
      <c r="G3" s="46" t="s">
        <v>15</v>
      </c>
      <c r="H3" s="46" t="s">
        <v>13</v>
      </c>
      <c r="I3" s="46" t="s">
        <v>14</v>
      </c>
      <c r="J3" s="46" t="s">
        <v>15</v>
      </c>
    </row>
    <row r="4" spans="1:11" x14ac:dyDescent="0.25">
      <c r="A4" s="11"/>
      <c r="B4" s="47"/>
      <c r="C4" s="26"/>
      <c r="D4" s="27"/>
      <c r="E4" s="48"/>
      <c r="F4" s="26"/>
      <c r="G4" s="27"/>
      <c r="H4" s="49">
        <v>0</v>
      </c>
      <c r="I4" s="26">
        <v>0</v>
      </c>
      <c r="J4" s="27">
        <f>+H4*I4</f>
        <v>0</v>
      </c>
      <c r="K4" s="4" t="s">
        <v>16</v>
      </c>
    </row>
    <row r="5" spans="1:11" x14ac:dyDescent="0.25">
      <c r="A5" s="16">
        <v>41649</v>
      </c>
      <c r="B5" s="18">
        <v>50</v>
      </c>
      <c r="C5" s="12">
        <v>50000</v>
      </c>
      <c r="D5" s="13">
        <f>+B5*C5</f>
        <v>2500000</v>
      </c>
      <c r="E5" s="18"/>
      <c r="F5" s="12">
        <f>IF(AND(B5="",E5=""),"",IF(AND(I4="",E5=""),"",I4))</f>
        <v>0</v>
      </c>
      <c r="G5" s="13">
        <f t="shared" ref="G5:G21" si="0">IF(E5="",0,E5*F5)</f>
        <v>0</v>
      </c>
      <c r="H5" s="18">
        <f t="shared" ref="H5:H21" si="1">IF(AND(B5="",E5=""),"",H4+B5-E5)</f>
        <v>50</v>
      </c>
      <c r="I5" s="12">
        <f t="shared" ref="I5:I21" si="2">IF(OR(H5="",H5=0),"",J5/H5)</f>
        <v>50000</v>
      </c>
      <c r="J5" s="13">
        <f>IF(H5="","",J4+D5-G5)</f>
        <v>2500000</v>
      </c>
      <c r="K5" s="4" t="str">
        <f t="shared" ref="K5:K21" si="3">IF(OR(J6&lt;&gt;"",J5=""),"","Invent.Final")</f>
        <v/>
      </c>
    </row>
    <row r="6" spans="1:11" x14ac:dyDescent="0.25">
      <c r="A6" s="16">
        <v>41749</v>
      </c>
      <c r="B6" s="18">
        <v>200</v>
      </c>
      <c r="C6" s="12">
        <v>55000</v>
      </c>
      <c r="D6" s="13">
        <f t="shared" ref="D6:D21" si="4">+B6*C6</f>
        <v>11000000</v>
      </c>
      <c r="E6" s="18"/>
      <c r="F6" s="12">
        <f t="shared" ref="F6:F21" si="5">IF(AND(B6="",E6=""),"",IF(AND(I5="",E6=""),"",I5))</f>
        <v>50000</v>
      </c>
      <c r="G6" s="13">
        <f t="shared" si="0"/>
        <v>0</v>
      </c>
      <c r="H6" s="18">
        <f t="shared" si="1"/>
        <v>250</v>
      </c>
      <c r="I6" s="12">
        <f t="shared" si="2"/>
        <v>54000</v>
      </c>
      <c r="J6" s="13">
        <f t="shared" ref="J6:J21" si="6">IF(H6="","",J5+D6-G6)</f>
        <v>13500000</v>
      </c>
      <c r="K6" s="4" t="str">
        <f t="shared" si="3"/>
        <v/>
      </c>
    </row>
    <row r="7" spans="1:11" x14ac:dyDescent="0.25">
      <c r="A7" s="16">
        <v>41835</v>
      </c>
      <c r="B7" s="18">
        <v>200</v>
      </c>
      <c r="C7" s="12">
        <v>52500</v>
      </c>
      <c r="D7" s="13">
        <f t="shared" si="4"/>
        <v>10500000</v>
      </c>
      <c r="E7" s="18"/>
      <c r="F7" s="12">
        <f t="shared" si="5"/>
        <v>54000</v>
      </c>
      <c r="G7" s="13">
        <f t="shared" si="0"/>
        <v>0</v>
      </c>
      <c r="H7" s="18">
        <f t="shared" si="1"/>
        <v>450</v>
      </c>
      <c r="I7" s="12">
        <f t="shared" si="2"/>
        <v>53333.333333333336</v>
      </c>
      <c r="J7" s="13">
        <f t="shared" si="6"/>
        <v>24000000</v>
      </c>
      <c r="K7" s="4" t="str">
        <f t="shared" si="3"/>
        <v/>
      </c>
    </row>
    <row r="8" spans="1:11" x14ac:dyDescent="0.25">
      <c r="A8" s="16">
        <v>41887</v>
      </c>
      <c r="B8" s="18">
        <v>50</v>
      </c>
      <c r="C8" s="12">
        <v>56000</v>
      </c>
      <c r="D8" s="13">
        <f t="shared" si="4"/>
        <v>2800000</v>
      </c>
      <c r="E8" s="18"/>
      <c r="F8" s="12">
        <f t="shared" si="5"/>
        <v>53333.333333333336</v>
      </c>
      <c r="G8" s="13">
        <f t="shared" si="0"/>
        <v>0</v>
      </c>
      <c r="H8" s="18">
        <f t="shared" si="1"/>
        <v>500</v>
      </c>
      <c r="I8" s="12">
        <f t="shared" si="2"/>
        <v>53600</v>
      </c>
      <c r="J8" s="13">
        <f t="shared" si="6"/>
        <v>26800000</v>
      </c>
      <c r="K8" s="4" t="str">
        <f t="shared" si="3"/>
        <v/>
      </c>
    </row>
    <row r="9" spans="1:11" x14ac:dyDescent="0.25">
      <c r="A9" s="16">
        <v>41649</v>
      </c>
      <c r="B9" s="18"/>
      <c r="C9" s="12"/>
      <c r="D9" s="13">
        <f t="shared" si="4"/>
        <v>0</v>
      </c>
      <c r="E9" s="18">
        <v>50</v>
      </c>
      <c r="F9" s="12">
        <f t="shared" si="5"/>
        <v>53600</v>
      </c>
      <c r="G9" s="13">
        <f t="shared" si="0"/>
        <v>2680000</v>
      </c>
      <c r="H9" s="18">
        <f t="shared" si="1"/>
        <v>450</v>
      </c>
      <c r="I9" s="12">
        <f t="shared" si="2"/>
        <v>53600</v>
      </c>
      <c r="J9" s="13">
        <f t="shared" si="6"/>
        <v>24120000</v>
      </c>
      <c r="K9" s="4" t="str">
        <f t="shared" si="3"/>
        <v/>
      </c>
    </row>
    <row r="10" spans="1:11" x14ac:dyDescent="0.25">
      <c r="A10" s="16">
        <v>41749</v>
      </c>
      <c r="B10" s="18"/>
      <c r="C10" s="12"/>
      <c r="D10" s="13">
        <f t="shared" si="4"/>
        <v>0</v>
      </c>
      <c r="E10" s="18">
        <v>200</v>
      </c>
      <c r="F10" s="12">
        <f t="shared" si="5"/>
        <v>53600</v>
      </c>
      <c r="G10" s="13">
        <f t="shared" si="0"/>
        <v>10720000</v>
      </c>
      <c r="H10" s="18">
        <f t="shared" si="1"/>
        <v>250</v>
      </c>
      <c r="I10" s="12">
        <f t="shared" si="2"/>
        <v>53600</v>
      </c>
      <c r="J10" s="13">
        <f t="shared" si="6"/>
        <v>13400000</v>
      </c>
      <c r="K10" s="4" t="str">
        <f t="shared" si="3"/>
        <v/>
      </c>
    </row>
    <row r="11" spans="1:11" x14ac:dyDescent="0.25">
      <c r="A11" s="16">
        <v>41835</v>
      </c>
      <c r="B11" s="18"/>
      <c r="C11" s="12"/>
      <c r="D11" s="13">
        <f t="shared" si="4"/>
        <v>0</v>
      </c>
      <c r="E11" s="18">
        <v>190</v>
      </c>
      <c r="F11" s="12">
        <f t="shared" si="5"/>
        <v>53600</v>
      </c>
      <c r="G11" s="13">
        <f t="shared" si="0"/>
        <v>10184000</v>
      </c>
      <c r="H11" s="18">
        <f t="shared" si="1"/>
        <v>60</v>
      </c>
      <c r="I11" s="12">
        <f t="shared" si="2"/>
        <v>53600</v>
      </c>
      <c r="J11" s="13">
        <f t="shared" si="6"/>
        <v>3216000</v>
      </c>
      <c r="K11" s="4" t="str">
        <f t="shared" si="3"/>
        <v>Invent.Final</v>
      </c>
    </row>
    <row r="12" spans="1:11" x14ac:dyDescent="0.25">
      <c r="A12" s="16"/>
      <c r="B12" s="18"/>
      <c r="C12" s="12"/>
      <c r="D12" s="13">
        <f t="shared" si="4"/>
        <v>0</v>
      </c>
      <c r="E12" s="18"/>
      <c r="F12" s="12" t="str">
        <f t="shared" si="5"/>
        <v/>
      </c>
      <c r="G12" s="13">
        <f t="shared" si="0"/>
        <v>0</v>
      </c>
      <c r="H12" s="18" t="str">
        <f t="shared" si="1"/>
        <v/>
      </c>
      <c r="I12" s="12" t="str">
        <f t="shared" si="2"/>
        <v/>
      </c>
      <c r="J12" s="13" t="str">
        <f t="shared" si="6"/>
        <v/>
      </c>
      <c r="K12" s="4" t="str">
        <f t="shared" si="3"/>
        <v/>
      </c>
    </row>
    <row r="13" spans="1:11" x14ac:dyDescent="0.25">
      <c r="A13" s="16"/>
      <c r="B13" s="18"/>
      <c r="C13" s="12"/>
      <c r="D13" s="13">
        <f t="shared" si="4"/>
        <v>0</v>
      </c>
      <c r="E13" s="18"/>
      <c r="F13" s="12" t="str">
        <f t="shared" si="5"/>
        <v/>
      </c>
      <c r="G13" s="13">
        <f t="shared" si="0"/>
        <v>0</v>
      </c>
      <c r="H13" s="18" t="str">
        <f t="shared" si="1"/>
        <v/>
      </c>
      <c r="I13" s="12" t="str">
        <f t="shared" si="2"/>
        <v/>
      </c>
      <c r="J13" s="13" t="str">
        <f t="shared" si="6"/>
        <v/>
      </c>
      <c r="K13" s="4" t="str">
        <f t="shared" si="3"/>
        <v/>
      </c>
    </row>
    <row r="14" spans="1:11" x14ac:dyDescent="0.25">
      <c r="A14" s="16"/>
      <c r="B14" s="18"/>
      <c r="C14" s="12"/>
      <c r="D14" s="13">
        <f t="shared" si="4"/>
        <v>0</v>
      </c>
      <c r="E14" s="18"/>
      <c r="F14" s="12" t="str">
        <f t="shared" si="5"/>
        <v/>
      </c>
      <c r="G14" s="13">
        <f t="shared" si="0"/>
        <v>0</v>
      </c>
      <c r="H14" s="18" t="str">
        <f t="shared" si="1"/>
        <v/>
      </c>
      <c r="I14" s="12" t="str">
        <f t="shared" si="2"/>
        <v/>
      </c>
      <c r="J14" s="13" t="str">
        <f t="shared" si="6"/>
        <v/>
      </c>
      <c r="K14" s="4" t="str">
        <f t="shared" si="3"/>
        <v/>
      </c>
    </row>
    <row r="15" spans="1:11" x14ac:dyDescent="0.25">
      <c r="A15" s="5"/>
      <c r="B15" s="18"/>
      <c r="C15" s="12"/>
      <c r="D15" s="13">
        <f t="shared" si="4"/>
        <v>0</v>
      </c>
      <c r="E15" s="18"/>
      <c r="F15" s="12" t="str">
        <f t="shared" si="5"/>
        <v/>
      </c>
      <c r="G15" s="13">
        <f t="shared" si="0"/>
        <v>0</v>
      </c>
      <c r="H15" s="18" t="str">
        <f t="shared" si="1"/>
        <v/>
      </c>
      <c r="I15" s="12" t="str">
        <f t="shared" si="2"/>
        <v/>
      </c>
      <c r="J15" s="13" t="str">
        <f t="shared" si="6"/>
        <v/>
      </c>
      <c r="K15" s="4" t="str">
        <f t="shared" si="3"/>
        <v/>
      </c>
    </row>
    <row r="16" spans="1:11" x14ac:dyDescent="0.25">
      <c r="A16" s="5"/>
      <c r="B16" s="18"/>
      <c r="C16" s="12"/>
      <c r="D16" s="13">
        <f t="shared" si="4"/>
        <v>0</v>
      </c>
      <c r="E16" s="18"/>
      <c r="F16" s="12" t="str">
        <f t="shared" si="5"/>
        <v/>
      </c>
      <c r="G16" s="13">
        <f t="shared" si="0"/>
        <v>0</v>
      </c>
      <c r="H16" s="18" t="str">
        <f t="shared" si="1"/>
        <v/>
      </c>
      <c r="I16" s="12" t="str">
        <f t="shared" si="2"/>
        <v/>
      </c>
      <c r="J16" s="13" t="str">
        <f t="shared" si="6"/>
        <v/>
      </c>
      <c r="K16" s="4" t="str">
        <f t="shared" si="3"/>
        <v/>
      </c>
    </row>
    <row r="17" spans="1:11" x14ac:dyDescent="0.25">
      <c r="A17" s="5"/>
      <c r="B17" s="18"/>
      <c r="C17" s="12"/>
      <c r="D17" s="13">
        <f t="shared" si="4"/>
        <v>0</v>
      </c>
      <c r="E17" s="18"/>
      <c r="F17" s="12" t="str">
        <f t="shared" si="5"/>
        <v/>
      </c>
      <c r="G17" s="13">
        <f t="shared" si="0"/>
        <v>0</v>
      </c>
      <c r="H17" s="18" t="str">
        <f t="shared" si="1"/>
        <v/>
      </c>
      <c r="I17" s="12" t="str">
        <f t="shared" si="2"/>
        <v/>
      </c>
      <c r="J17" s="13" t="str">
        <f t="shared" si="6"/>
        <v/>
      </c>
      <c r="K17" s="4" t="str">
        <f t="shared" si="3"/>
        <v/>
      </c>
    </row>
    <row r="18" spans="1:11" x14ac:dyDescent="0.25">
      <c r="A18" s="5"/>
      <c r="B18" s="18"/>
      <c r="C18" s="12"/>
      <c r="D18" s="13">
        <f t="shared" si="4"/>
        <v>0</v>
      </c>
      <c r="E18" s="18"/>
      <c r="F18" s="12" t="str">
        <f t="shared" si="5"/>
        <v/>
      </c>
      <c r="G18" s="13">
        <f t="shared" si="0"/>
        <v>0</v>
      </c>
      <c r="H18" s="18" t="str">
        <f t="shared" si="1"/>
        <v/>
      </c>
      <c r="I18" s="12" t="str">
        <f t="shared" si="2"/>
        <v/>
      </c>
      <c r="J18" s="13" t="str">
        <f t="shared" si="6"/>
        <v/>
      </c>
      <c r="K18" s="4" t="str">
        <f t="shared" si="3"/>
        <v/>
      </c>
    </row>
    <row r="19" spans="1:11" x14ac:dyDescent="0.25">
      <c r="A19" s="5"/>
      <c r="B19" s="18"/>
      <c r="C19" s="12"/>
      <c r="D19" s="13">
        <f t="shared" si="4"/>
        <v>0</v>
      </c>
      <c r="E19" s="18"/>
      <c r="F19" s="12" t="str">
        <f t="shared" si="5"/>
        <v/>
      </c>
      <c r="G19" s="13">
        <f t="shared" si="0"/>
        <v>0</v>
      </c>
      <c r="H19" s="18" t="str">
        <f t="shared" si="1"/>
        <v/>
      </c>
      <c r="I19" s="12" t="str">
        <f t="shared" si="2"/>
        <v/>
      </c>
      <c r="J19" s="13" t="str">
        <f t="shared" si="6"/>
        <v/>
      </c>
      <c r="K19" s="4" t="str">
        <f t="shared" si="3"/>
        <v/>
      </c>
    </row>
    <row r="20" spans="1:11" x14ac:dyDescent="0.25">
      <c r="A20" s="5"/>
      <c r="B20" s="18"/>
      <c r="C20" s="12"/>
      <c r="D20" s="13">
        <f t="shared" si="4"/>
        <v>0</v>
      </c>
      <c r="E20" s="18"/>
      <c r="F20" s="12" t="str">
        <f t="shared" si="5"/>
        <v/>
      </c>
      <c r="G20" s="13">
        <f t="shared" si="0"/>
        <v>0</v>
      </c>
      <c r="H20" s="18" t="str">
        <f t="shared" si="1"/>
        <v/>
      </c>
      <c r="I20" s="12" t="str">
        <f t="shared" si="2"/>
        <v/>
      </c>
      <c r="J20" s="13" t="str">
        <f t="shared" si="6"/>
        <v/>
      </c>
      <c r="K20" s="4" t="str">
        <f t="shared" si="3"/>
        <v/>
      </c>
    </row>
    <row r="21" spans="1:11" x14ac:dyDescent="0.25">
      <c r="A21" s="6"/>
      <c r="B21" s="19"/>
      <c r="C21" s="14"/>
      <c r="D21" s="15">
        <f t="shared" si="4"/>
        <v>0</v>
      </c>
      <c r="E21" s="19"/>
      <c r="F21" s="14" t="str">
        <f t="shared" si="5"/>
        <v/>
      </c>
      <c r="G21" s="15">
        <f t="shared" si="0"/>
        <v>0</v>
      </c>
      <c r="H21" s="19" t="str">
        <f t="shared" si="1"/>
        <v/>
      </c>
      <c r="I21" s="14" t="str">
        <f t="shared" si="2"/>
        <v/>
      </c>
      <c r="J21" s="15" t="str">
        <f t="shared" si="6"/>
        <v/>
      </c>
      <c r="K21" s="4" t="str">
        <f t="shared" si="3"/>
        <v/>
      </c>
    </row>
    <row r="22" spans="1:11" x14ac:dyDescent="0.25">
      <c r="A22" s="43" t="s">
        <v>17</v>
      </c>
      <c r="B22" s="43">
        <f>SUM(B4:B21)</f>
        <v>500</v>
      </c>
      <c r="C22" s="43"/>
      <c r="D22" s="44">
        <f t="shared" ref="D22:E22" si="7">SUM(D4:D21)</f>
        <v>26800000</v>
      </c>
      <c r="E22" s="44">
        <f t="shared" si="7"/>
        <v>440</v>
      </c>
      <c r="F22" s="43"/>
      <c r="G22" s="44">
        <f>SUM(G4:G21)</f>
        <v>23584000</v>
      </c>
      <c r="H22" s="44"/>
      <c r="I22" s="43"/>
      <c r="J22" s="44"/>
      <c r="K2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6" sqref="G16"/>
    </sheetView>
  </sheetViews>
  <sheetFormatPr baseColWidth="10" defaultColWidth="11.42578125" defaultRowHeight="15" x14ac:dyDescent="0.25"/>
  <cols>
    <col min="1" max="1" width="19" bestFit="1" customWidth="1"/>
    <col min="2" max="2" width="15" bestFit="1" customWidth="1"/>
    <col min="3" max="3" width="12" bestFit="1" customWidth="1"/>
    <col min="4" max="4" width="12.28515625" bestFit="1" customWidth="1"/>
    <col min="5" max="5" width="14.28515625" bestFit="1" customWidth="1"/>
  </cols>
  <sheetData>
    <row r="1" spans="1:9" x14ac:dyDescent="0.25">
      <c r="A1" s="1" t="s">
        <v>23</v>
      </c>
      <c r="B1" s="2" t="s">
        <v>24</v>
      </c>
      <c r="C1" s="2" t="s">
        <v>25</v>
      </c>
      <c r="D1" s="2" t="s">
        <v>26</v>
      </c>
      <c r="E1" s="2" t="s">
        <v>27</v>
      </c>
    </row>
    <row r="2" spans="1:9" x14ac:dyDescent="0.25">
      <c r="A2" s="3" t="s">
        <v>28</v>
      </c>
      <c r="B2" s="20">
        <f>+ESPECIFICO!H22</f>
        <v>23545000</v>
      </c>
      <c r="C2" s="20">
        <f>+PEPS!G22</f>
        <v>23475000</v>
      </c>
      <c r="D2" s="20">
        <f>+UEPS!G22</f>
        <v>23750000</v>
      </c>
      <c r="E2" s="21">
        <f>+PROMEDIO!G22</f>
        <v>23584000</v>
      </c>
    </row>
    <row r="3" spans="1:9" x14ac:dyDescent="0.25">
      <c r="A3" s="3" t="s">
        <v>29</v>
      </c>
      <c r="B3" s="51">
        <f>+B4-B2</f>
        <v>3255000</v>
      </c>
      <c r="C3" s="51">
        <f>+C4-C2</f>
        <v>3325000</v>
      </c>
      <c r="D3" s="51">
        <f t="shared" ref="D3:E3" si="0">+D4-D2</f>
        <v>3050000</v>
      </c>
      <c r="E3" s="52">
        <f t="shared" si="0"/>
        <v>3216000</v>
      </c>
    </row>
    <row r="4" spans="1:9" x14ac:dyDescent="0.25">
      <c r="A4" s="3" t="s">
        <v>30</v>
      </c>
      <c r="B4" s="20">
        <f>+ESPECIFICO!E22</f>
        <v>26800000</v>
      </c>
      <c r="C4" s="20">
        <f>+PEPS!D22</f>
        <v>26800000</v>
      </c>
      <c r="D4" s="20">
        <f>+UEPS!D22</f>
        <v>26800000</v>
      </c>
      <c r="E4" s="21">
        <f>+PROMEDIO!D22</f>
        <v>26800000</v>
      </c>
    </row>
    <row r="5" spans="1:9" x14ac:dyDescent="0.25">
      <c r="A5" s="4"/>
      <c r="B5" s="22"/>
      <c r="C5" s="4"/>
      <c r="D5" s="4"/>
      <c r="E5" s="4"/>
      <c r="F5" s="4"/>
      <c r="G5" s="4"/>
      <c r="H5" s="4"/>
      <c r="I5" s="4"/>
    </row>
    <row r="6" spans="1:9" x14ac:dyDescent="0.25">
      <c r="A6" s="4"/>
      <c r="B6" s="4" t="s">
        <v>42</v>
      </c>
      <c r="C6" s="4"/>
      <c r="D6" s="4"/>
      <c r="E6" s="4"/>
      <c r="F6" s="4"/>
      <c r="G6" s="4"/>
      <c r="H6" s="4"/>
      <c r="I6" s="4"/>
    </row>
    <row r="7" spans="1:9" x14ac:dyDescent="0.25">
      <c r="A7" s="4"/>
      <c r="B7" s="4" t="s">
        <v>31</v>
      </c>
      <c r="C7" s="4"/>
      <c r="D7" s="4"/>
      <c r="E7" s="4"/>
      <c r="F7" s="4"/>
      <c r="G7" s="4"/>
      <c r="H7" s="4"/>
      <c r="I7" s="4"/>
    </row>
    <row r="8" spans="1:9" x14ac:dyDescent="0.25">
      <c r="A8" s="4"/>
      <c r="B8" s="4" t="s">
        <v>32</v>
      </c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2" t="s">
        <v>33</v>
      </c>
      <c r="D9" s="2" t="s">
        <v>25</v>
      </c>
      <c r="E9" s="2" t="s">
        <v>26</v>
      </c>
      <c r="F9" s="2" t="s">
        <v>34</v>
      </c>
      <c r="H9" s="4"/>
      <c r="I9" s="4"/>
    </row>
    <row r="10" spans="1:9" x14ac:dyDescent="0.25">
      <c r="A10" s="30" t="s">
        <v>35</v>
      </c>
      <c r="B10" s="30"/>
      <c r="C10" s="54">
        <v>264000000</v>
      </c>
      <c r="D10" s="54">
        <v>264000000</v>
      </c>
      <c r="E10" s="54">
        <v>264000000</v>
      </c>
      <c r="F10" s="54">
        <v>264000000</v>
      </c>
      <c r="H10" s="4"/>
      <c r="I10" s="4"/>
    </row>
    <row r="11" spans="1:9" x14ac:dyDescent="0.25">
      <c r="A11" s="31" t="s">
        <v>36</v>
      </c>
      <c r="B11" s="30"/>
      <c r="C11" s="55">
        <f>+B2</f>
        <v>23545000</v>
      </c>
      <c r="D11" s="55">
        <f>+C2</f>
        <v>23475000</v>
      </c>
      <c r="E11" s="55">
        <f>+D2</f>
        <v>23750000</v>
      </c>
      <c r="F11" s="55">
        <f>+E2</f>
        <v>23584000</v>
      </c>
      <c r="H11" s="4"/>
      <c r="I11" s="4"/>
    </row>
    <row r="12" spans="1:9" x14ac:dyDescent="0.25">
      <c r="A12" s="30" t="s">
        <v>37</v>
      </c>
      <c r="B12" s="30"/>
      <c r="C12" s="56">
        <f>+C10-C11</f>
        <v>240455000</v>
      </c>
      <c r="D12" s="56">
        <f t="shared" ref="D12:F12" si="1">+D10-D11</f>
        <v>240525000</v>
      </c>
      <c r="E12" s="56">
        <f t="shared" si="1"/>
        <v>240250000</v>
      </c>
      <c r="F12" s="56">
        <f t="shared" si="1"/>
        <v>240416000</v>
      </c>
      <c r="H12" s="4"/>
      <c r="I12" s="4"/>
    </row>
    <row r="13" spans="1:9" x14ac:dyDescent="0.25">
      <c r="A13" s="53" t="s">
        <v>38</v>
      </c>
      <c r="B13" s="30"/>
      <c r="C13" s="56">
        <v>195000000</v>
      </c>
      <c r="D13" s="56">
        <v>195000000</v>
      </c>
      <c r="E13" s="56">
        <v>195000000</v>
      </c>
      <c r="F13" s="56">
        <v>195000000</v>
      </c>
      <c r="H13" s="4"/>
      <c r="I13" s="4"/>
    </row>
    <row r="14" spans="1:9" x14ac:dyDescent="0.25">
      <c r="A14" s="30" t="s">
        <v>39</v>
      </c>
      <c r="B14" s="30"/>
      <c r="C14" s="56">
        <f>+C12-C13</f>
        <v>45455000</v>
      </c>
      <c r="D14" s="56">
        <f t="shared" ref="D14:F14" si="2">+D12-D13</f>
        <v>45525000</v>
      </c>
      <c r="E14" s="56">
        <f t="shared" si="2"/>
        <v>45250000</v>
      </c>
      <c r="F14" s="56">
        <f t="shared" si="2"/>
        <v>45416000</v>
      </c>
      <c r="H14" s="4"/>
      <c r="I14" s="4"/>
    </row>
    <row r="15" spans="1:9" x14ac:dyDescent="0.25">
      <c r="A15" s="30" t="s">
        <v>40</v>
      </c>
      <c r="B15" s="32">
        <v>0.3</v>
      </c>
      <c r="C15" s="57">
        <f>+C14*$B$15</f>
        <v>13636500</v>
      </c>
      <c r="D15" s="57">
        <f t="shared" ref="D15:F15" si="3">+D14*$B$15</f>
        <v>13657500</v>
      </c>
      <c r="E15" s="57">
        <f t="shared" si="3"/>
        <v>13575000</v>
      </c>
      <c r="F15" s="57">
        <f t="shared" si="3"/>
        <v>13624800</v>
      </c>
      <c r="H15" s="4"/>
      <c r="I15" s="4"/>
    </row>
    <row r="16" spans="1:9" x14ac:dyDescent="0.25">
      <c r="A16" s="31" t="s">
        <v>41</v>
      </c>
      <c r="B16" s="30"/>
      <c r="C16" s="43">
        <f>+C14-C15</f>
        <v>31818500</v>
      </c>
      <c r="D16" s="43">
        <f t="shared" ref="D16:F16" si="4">+D14-D15</f>
        <v>31867500</v>
      </c>
      <c r="E16" s="43">
        <f t="shared" si="4"/>
        <v>31675000</v>
      </c>
      <c r="F16" s="43">
        <f t="shared" si="4"/>
        <v>31791200</v>
      </c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Introducción</vt:lpstr>
      <vt:lpstr>ESPECIFICO</vt:lpstr>
      <vt:lpstr>PEPS</vt:lpstr>
      <vt:lpstr>UEPS</vt:lpstr>
      <vt:lpstr>PROMEDIO</vt:lpstr>
      <vt:lpstr>RESUMEN</vt:lpstr>
      <vt:lpstr>MiCosto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a</cp:lastModifiedBy>
  <dcterms:created xsi:type="dcterms:W3CDTF">2014-03-09T20:52:24Z</dcterms:created>
  <dcterms:modified xsi:type="dcterms:W3CDTF">2014-06-04T17:00:08Z</dcterms:modified>
</cp:coreProperties>
</file>