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108" yWindow="-108" windowWidth="23256" windowHeight="12576" tabRatio="500" firstSheet="0" activeTab="6" autoFilterDateGrouping="1"/>
  </bookViews>
  <sheets>
    <sheet xmlns:r="http://schemas.openxmlformats.org/officeDocument/2006/relationships" name="INICIO" sheetId="1" state="visible" r:id="rId1"/>
    <sheet xmlns:r="http://schemas.openxmlformats.org/officeDocument/2006/relationships" name="UFVs" sheetId="2" state="visible" r:id="rId2"/>
    <sheet xmlns:r="http://schemas.openxmlformats.org/officeDocument/2006/relationships" name="CREDITOS" sheetId="3" state="hidden" r:id="rId3"/>
    <sheet xmlns:r="http://schemas.openxmlformats.org/officeDocument/2006/relationships" name="CALCULOS" sheetId="4" state="visible" r:id="rId4"/>
    <sheet xmlns:r="http://schemas.openxmlformats.org/officeDocument/2006/relationships" name="ASIENTOS" sheetId="5" state="visible" r:id="rId5"/>
    <sheet xmlns:r="http://schemas.openxmlformats.org/officeDocument/2006/relationships" name="REPORTE" sheetId="6" state="visible" r:id="rId6"/>
    <sheet xmlns:r="http://schemas.openxmlformats.org/officeDocument/2006/relationships" name="ANEXO 2" sheetId="7" state="visible" r:id="rId7"/>
    <sheet xmlns:r="http://schemas.openxmlformats.org/officeDocument/2006/relationships" name="_CONFIG" sheetId="8" state="hidden" r:id="rId8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3">
    <numFmt numFmtId="164" formatCode="0.00000"/>
    <numFmt numFmtId="165" formatCode="#,##0.00;\(#,##0.00\);\-"/>
    <numFmt numFmtId="166" formatCode="_(* #,##0_);_(* \(#,##0\);_(* &quot;-&quot;??_);_(@_)"/>
  </numFmts>
  <fonts count="57">
    <font>
      <name val="Calibri"/>
      <charset val="1"/>
      <family val="2"/>
      <color theme="1"/>
      <sz val="11"/>
    </font>
    <font>
      <name val="Calibri"/>
      <family val="2"/>
      <b val="1"/>
      <color rgb="FF1F4E79"/>
      <sz val="16"/>
    </font>
    <font>
      <name val="Calibri"/>
      <family val="2"/>
      <i val="1"/>
      <color rgb="FF808080"/>
      <sz val="10"/>
    </font>
    <font>
      <name val="Calibri"/>
      <family val="2"/>
      <color rgb="FF2E75B6"/>
      <sz val="9"/>
    </font>
    <font>
      <name val="Calibri"/>
      <family val="2"/>
      <b val="1"/>
      <color rgb="FFFFFFFF"/>
      <sz val="11"/>
    </font>
    <font>
      <name val="Calibri"/>
      <family val="2"/>
      <b val="1"/>
      <color rgb="FF000000"/>
      <sz val="10"/>
    </font>
    <font>
      <name val="Calibri"/>
      <family val="2"/>
      <color rgb="FF0000FF"/>
      <sz val="11"/>
    </font>
    <font>
      <name val="Calibri"/>
      <family val="2"/>
      <color rgb="FF0000FF"/>
      <sz val="10"/>
    </font>
    <font>
      <name val="Calibri"/>
      <family val="2"/>
      <color rgb="FF000000"/>
      <sz val="11"/>
    </font>
    <font>
      <name val="Calibri"/>
      <family val="2"/>
      <color rgb="FF808080"/>
      <sz val="9"/>
    </font>
    <font>
      <name val="Calibri"/>
      <family val="2"/>
      <b val="1"/>
      <color rgb="FF008000"/>
      <sz val="12"/>
    </font>
    <font>
      <name val="Calibri"/>
      <family val="2"/>
      <b val="1"/>
      <color rgb="FFC00000"/>
      <sz val="11"/>
    </font>
    <font>
      <name val="Calibri"/>
      <family val="2"/>
      <color rgb="FF333333"/>
      <sz val="9"/>
    </font>
    <font>
      <name val="Calibri"/>
      <family val="2"/>
      <b val="1"/>
      <color rgb="FFFFFFFF"/>
      <sz val="12"/>
    </font>
    <font>
      <name val="Calibri"/>
      <family val="2"/>
      <b val="1"/>
      <color rgb="FFFFFFFF"/>
      <sz val="9"/>
    </font>
    <font>
      <name val="Calibri"/>
      <family val="2"/>
      <color rgb="FF000000"/>
      <sz val="9"/>
    </font>
    <font>
      <name val="Calibri"/>
      <family val="2"/>
      <b val="1"/>
      <color rgb="FF0000FF"/>
      <sz val="10"/>
    </font>
    <font>
      <name val="Calibri"/>
      <family val="2"/>
      <color rgb="FF000000"/>
      <sz val="10"/>
    </font>
    <font>
      <name val="Calibri"/>
      <family val="2"/>
      <b val="1"/>
      <color rgb="FF999999"/>
      <sz val="10"/>
    </font>
    <font>
      <name val="Calibri"/>
      <family val="2"/>
      <color rgb="FF000000"/>
      <sz val="8"/>
    </font>
    <font>
      <name val="Calibri"/>
      <family val="2"/>
      <color rgb="FF808080"/>
      <sz val="8"/>
    </font>
    <font>
      <name val="Calibri"/>
      <family val="2"/>
      <b val="1"/>
      <color rgb="FF008000"/>
      <sz val="10"/>
    </font>
    <font>
      <name val="Calibri"/>
      <family val="2"/>
      <b val="1"/>
      <color rgb="FF008000"/>
      <sz val="11"/>
    </font>
    <font>
      <name val="Calibri"/>
      <family val="2"/>
      <b val="1"/>
      <color rgb="FFFFFFFF"/>
      <sz val="10"/>
    </font>
    <font>
      <name val="Calibri"/>
      <family val="2"/>
      <color rgb="FF008000"/>
      <sz val="10"/>
    </font>
    <font>
      <name val="Calibri"/>
      <family val="2"/>
      <i val="1"/>
      <color rgb="FF808080"/>
      <sz val="9"/>
    </font>
    <font>
      <name val="Calibri"/>
      <family val="2"/>
      <i val="1"/>
      <color rgb="FFFFFFFF"/>
      <sz val="9"/>
    </font>
    <font>
      <name val="Calibri"/>
      <family val="2"/>
      <b val="1"/>
      <color rgb="FF1F4E79"/>
      <sz val="11"/>
    </font>
    <font>
      <name val="Calibri"/>
      <family val="2"/>
      <i val="1"/>
      <color rgb="FF808080"/>
      <sz val="8"/>
    </font>
    <font>
      <name val="Calibri"/>
      <family val="2"/>
      <b val="1"/>
      <color rgb="FFFFFFFF"/>
      <sz val="13"/>
    </font>
    <font>
      <name val="Calibri"/>
      <family val="2"/>
      <b val="1"/>
      <color rgb="FF008000"/>
      <sz val="14"/>
    </font>
    <font>
      <name val="Calibri"/>
      <family val="2"/>
      <b val="1"/>
      <color rgb="FF000000"/>
      <sz val="11"/>
    </font>
    <font>
      <name val="Calibri"/>
      <family val="2"/>
      <b val="1"/>
      <color rgb="FF0000FF"/>
      <sz val="14"/>
    </font>
    <font>
      <name val="Calibri"/>
      <family val="2"/>
      <b val="1"/>
      <color rgb="FFC00000"/>
      <sz val="14"/>
    </font>
    <font>
      <name val="Calibri"/>
      <family val="2"/>
      <i val="1"/>
      <sz val="9"/>
    </font>
    <font>
      <name val="Arial"/>
      <family val="2"/>
      <b val="1"/>
      <color rgb="FFFFFFFF"/>
      <sz val="14"/>
    </font>
    <font>
      <name val="Arial"/>
      <family val="2"/>
      <i val="1"/>
      <sz val="10"/>
    </font>
    <font>
      <name val="Arial"/>
      <family val="2"/>
      <b val="1"/>
      <color rgb="FFFFFFFF"/>
      <sz val="11"/>
    </font>
    <font>
      <name val="Calibri"/>
      <family val="2"/>
      <b val="1"/>
      <sz val="11"/>
    </font>
    <font>
      <name val="Arial"/>
      <family val="2"/>
      <b val="1"/>
      <color rgb="FF000000"/>
      <sz val="10"/>
    </font>
    <font>
      <name val="Calibri"/>
      <family val="2"/>
      <b val="1"/>
      <sz val="9"/>
    </font>
    <font>
      <name val="Calibri"/>
      <family val="2"/>
      <i val="1"/>
      <color rgb="FF808080"/>
      <sz val="8"/>
    </font>
    <font>
      <name val="Calibri"/>
      <family val="2"/>
      <sz val="10"/>
    </font>
    <font>
      <name val="Calibri"/>
      <family val="2"/>
      <b val="1"/>
      <color rgb="FFFFFFFF"/>
      <sz val="12"/>
    </font>
    <font>
      <name val="Calibri"/>
      <family val="2"/>
      <color rgb="FF000000"/>
      <sz val="9"/>
    </font>
    <font>
      <name val="Calibri"/>
      <family val="2"/>
      <b val="1"/>
      <color rgb="FFFFFFFF"/>
      <sz val="9"/>
    </font>
    <font>
      <name val="Arial"/>
      <family val="2"/>
      <sz val="10"/>
    </font>
    <font>
      <name val="Arial Narrow"/>
      <family val="2"/>
      <b val="1"/>
      <color theme="0"/>
      <sz val="9"/>
    </font>
    <font>
      <name val="Arial Narrow"/>
      <family val="2"/>
      <color theme="0"/>
      <sz val="9"/>
    </font>
    <font>
      <name val="Arial Narrow"/>
      <family val="2"/>
      <sz val="9"/>
    </font>
    <font>
      <name val="Arial Narrow"/>
      <family val="2"/>
      <b val="1"/>
      <sz val="10"/>
    </font>
    <font>
      <name val="Calibri"/>
      <family val="2"/>
      <color theme="1"/>
      <sz val="11"/>
    </font>
    <font>
      <name val="Calibri"/>
      <family val="2"/>
      <b val="1"/>
      <color rgb="FF000000"/>
      <sz val="9"/>
    </font>
    <font>
      <name val="Calibri"/>
      <family val="2"/>
      <color rgb="FF008000"/>
      <sz val="9"/>
    </font>
    <font>
      <name val="Calibri"/>
      <family val="2"/>
      <color rgb="FF0000FF"/>
      <sz val="9"/>
    </font>
    <font>
      <name val="Calibri"/>
      <family val="2"/>
      <color rgb="FFC00000"/>
      <sz val="9"/>
    </font>
    <font>
      <name val="Calibri"/>
      <charset val="1"/>
      <family val="2"/>
      <color theme="10"/>
      <sz val="11"/>
      <u val="single"/>
    </font>
  </fonts>
  <fills count="22">
    <fill>
      <patternFill/>
    </fill>
    <fill>
      <patternFill patternType="gray125"/>
    </fill>
    <fill>
      <patternFill patternType="solid">
        <fgColor rgb="FF1F4E79"/>
        <bgColor rgb="FF2C3E50"/>
      </patternFill>
    </fill>
    <fill>
      <patternFill patternType="solid">
        <fgColor rgb="FFFFF2CC"/>
        <bgColor rgb="FFF2F2F2"/>
      </patternFill>
    </fill>
    <fill>
      <patternFill patternType="solid">
        <fgColor rgb="FF548235"/>
        <bgColor rgb="FF339966"/>
      </patternFill>
    </fill>
    <fill>
      <patternFill patternType="solid">
        <fgColor rgb="FFE2EFDA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D6EAF8"/>
        <bgColor rgb="FFE2EFDA"/>
      </patternFill>
    </fill>
    <fill>
      <patternFill patternType="solid">
        <fgColor rgb="FFFCE4EC"/>
        <bgColor rgb="FFF2F2F2"/>
      </patternFill>
    </fill>
    <fill>
      <patternFill patternType="solid">
        <fgColor rgb="FFED7D31"/>
        <bgColor rgb="FFFF8080"/>
      </patternFill>
    </fill>
    <fill>
      <patternFill patternType="solid">
        <fgColor rgb="FF4472C4"/>
        <bgColor rgb="FF2E75B6"/>
      </patternFill>
    </fill>
    <fill>
      <patternFill patternType="solid">
        <fgColor rgb="FFF2F2F2"/>
        <bgColor rgb="FFE2EFDA"/>
      </patternFill>
    </fill>
    <fill>
      <patternFill patternType="solid">
        <fgColor rgb="FFC00000"/>
        <bgColor rgb="FF800000"/>
      </patternFill>
    </fill>
    <fill>
      <patternFill patternType="solid">
        <fgColor rgb="FF7030A0"/>
        <bgColor rgb="FF993366"/>
      </patternFill>
    </fill>
    <fill>
      <patternFill patternType="solid">
        <fgColor rgb="FFFFF9C4"/>
        <bgColor rgb="FFFFF9C4"/>
      </patternFill>
    </fill>
    <fill>
      <patternFill patternType="solid">
        <fgColor rgb="FF1E3A5F"/>
        <bgColor rgb="FF1E3A5F"/>
      </patternFill>
    </fill>
    <fill>
      <patternFill patternType="solid">
        <fgColor rgb="FF3D6BB8"/>
        <bgColor rgb="FF3D6BB8"/>
      </patternFill>
    </fill>
    <fill>
      <patternFill patternType="solid">
        <fgColor rgb="FFD0D0D0"/>
        <bgColor rgb="FFD0D0D0"/>
      </patternFill>
    </fill>
    <fill>
      <patternFill patternType="solid">
        <fgColor rgb="FFE0E0E0"/>
        <bgColor rgb="FFE0E0E0"/>
      </patternFill>
    </fill>
    <fill>
      <patternFill patternType="solid">
        <fgColor rgb="FFFFFFCC"/>
        <bgColor rgb="FFF2F2F2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E2EFDA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46" fillId="0" borderId="0"/>
    <xf numFmtId="0" fontId="56" fillId="0" borderId="0"/>
  </cellStyleXfs>
  <cellXfs count="123">
    <xf numFmtId="0" fontId="0" fillId="0" borderId="0" pivotButton="0" quotePrefix="0" xfId="0"/>
    <xf numFmtId="22" fontId="0" fillId="0" borderId="0" pivotButton="0" quotePrefix="0" xfId="0"/>
    <xf numFmtId="0" fontId="4" fillId="2" borderId="2" pivotButton="0" quotePrefix="0" xfId="0"/>
    <xf numFmtId="0" fontId="5" fillId="0" borderId="2" pivotButton="0" quotePrefix="0" xfId="0"/>
    <xf numFmtId="0" fontId="6" fillId="14" borderId="2" pivotButton="0" quotePrefix="0" xfId="0"/>
    <xf numFmtId="0" fontId="7" fillId="14" borderId="2" applyAlignment="1" pivotButton="0" quotePrefix="0" xfId="0">
      <alignment horizontal="right"/>
    </xf>
    <xf numFmtId="0" fontId="4" fillId="4" borderId="2" pivotButton="0" quotePrefix="0" xfId="0"/>
    <xf numFmtId="4" fontId="8" fillId="5" borderId="2" pivotButton="0" quotePrefix="0" xfId="0"/>
    <xf numFmtId="0" fontId="9" fillId="0" borderId="2" pivotButton="0" quotePrefix="0" xfId="0"/>
    <xf numFmtId="4" fontId="8" fillId="6" borderId="2" pivotButton="0" quotePrefix="0" xfId="0"/>
    <xf numFmtId="4" fontId="10" fillId="5" borderId="2" pivotButton="0" quotePrefix="0" xfId="0"/>
    <xf numFmtId="4" fontId="8" fillId="7" borderId="2" pivotButton="0" quotePrefix="0" xfId="0"/>
    <xf numFmtId="4" fontId="11" fillId="8" borderId="2" pivotButton="0" quotePrefix="0" xfId="0"/>
    <xf numFmtId="0" fontId="4" fillId="9" borderId="2" pivotButton="0" quotePrefix="0" xfId="0"/>
    <xf numFmtId="0" fontId="12" fillId="0" borderId="2" pivotButton="0" quotePrefix="0" xfId="0"/>
    <xf numFmtId="0" fontId="14" fillId="10" borderId="2" applyAlignment="1" pivotButton="0" quotePrefix="0" xfId="0">
      <alignment horizontal="center" vertical="center" wrapText="1"/>
    </xf>
    <xf numFmtId="0" fontId="15" fillId="11" borderId="2" applyAlignment="1" pivotButton="0" quotePrefix="0" xfId="0">
      <alignment horizontal="center" vertical="center"/>
    </xf>
    <xf numFmtId="0" fontId="15" fillId="11" borderId="2" pivotButton="0" quotePrefix="0" xfId="0"/>
    <xf numFmtId="0" fontId="16" fillId="3" borderId="2" applyAlignment="1" pivotButton="0" quotePrefix="0" xfId="0">
      <alignment horizontal="center" vertical="center"/>
    </xf>
    <xf numFmtId="164" fontId="16" fillId="3" borderId="2" pivotButton="0" quotePrefix="0" xfId="0"/>
    <xf numFmtId="0" fontId="15" fillId="6" borderId="2" applyAlignment="1" pivotButton="0" quotePrefix="0" xfId="0">
      <alignment horizontal="center" vertical="center"/>
    </xf>
    <xf numFmtId="0" fontId="15" fillId="6" borderId="2" pivotButton="0" quotePrefix="0" xfId="0"/>
    <xf numFmtId="0" fontId="14" fillId="9" borderId="2" applyAlignment="1" pivotButton="0" quotePrefix="0" xfId="0">
      <alignment horizontal="center" vertical="center" wrapText="1"/>
    </xf>
    <xf numFmtId="0" fontId="7" fillId="14" borderId="2" applyAlignment="1" pivotButton="0" quotePrefix="0" xfId="0">
      <alignment horizontal="center" vertical="center"/>
    </xf>
    <xf numFmtId="0" fontId="15" fillId="14" borderId="2" applyAlignment="1" pivotButton="0" quotePrefix="0" xfId="0">
      <alignment horizontal="center" vertical="center"/>
    </xf>
    <xf numFmtId="4" fontId="17" fillId="14" borderId="2" pivotButton="0" quotePrefix="0" xfId="0"/>
    <xf numFmtId="165" fontId="18" fillId="14" borderId="2" pivotButton="0" quotePrefix="0" xfId="0"/>
    <xf numFmtId="164" fontId="15" fillId="6" borderId="2" pivotButton="0" quotePrefix="0" xfId="0"/>
    <xf numFmtId="0" fontId="19" fillId="6" borderId="2" pivotButton="0" quotePrefix="0" xfId="0"/>
    <xf numFmtId="0" fontId="20" fillId="6" borderId="2" pivotButton="0" quotePrefix="0" xfId="0"/>
    <xf numFmtId="164" fontId="15" fillId="11" borderId="2" pivotButton="0" quotePrefix="0" xfId="0"/>
    <xf numFmtId="0" fontId="19" fillId="11" borderId="2" pivotButton="0" quotePrefix="0" xfId="0"/>
    <xf numFmtId="0" fontId="20" fillId="11" borderId="2" pivotButton="0" quotePrefix="0" xfId="0"/>
    <xf numFmtId="165" fontId="21" fillId="14" borderId="2" pivotButton="0" quotePrefix="0" xfId="0"/>
    <xf numFmtId="4" fontId="22" fillId="5" borderId="2" pivotButton="0" quotePrefix="0" xfId="0"/>
    <xf numFmtId="0" fontId="14" fillId="4" borderId="2" applyAlignment="1" pivotButton="0" quotePrefix="0" xfId="0">
      <alignment horizontal="center" vertical="center" wrapText="1"/>
    </xf>
    <xf numFmtId="0" fontId="5" fillId="6" borderId="2" pivotButton="0" quotePrefix="0" xfId="0"/>
    <xf numFmtId="1" fontId="15" fillId="6" borderId="2" applyAlignment="1" pivotButton="0" quotePrefix="0" xfId="0">
      <alignment horizontal="center" vertical="center"/>
    </xf>
    <xf numFmtId="164" fontId="7" fillId="3" borderId="2" pivotButton="0" quotePrefix="0" xfId="0"/>
    <xf numFmtId="165" fontId="17" fillId="19" borderId="2" pivotButton="0" quotePrefix="0" xfId="0"/>
    <xf numFmtId="165" fontId="42" fillId="6" borderId="2" pivotButton="0" quotePrefix="0" xfId="0"/>
    <xf numFmtId="4" fontId="7" fillId="14" borderId="2" pivotButton="0" quotePrefix="0" xfId="0"/>
    <xf numFmtId="165" fontId="15" fillId="6" borderId="2" pivotButton="0" quotePrefix="0" xfId="0"/>
    <xf numFmtId="4" fontId="21" fillId="5" borderId="2" pivotButton="0" quotePrefix="0" xfId="0"/>
    <xf numFmtId="0" fontId="5" fillId="11" borderId="2" pivotButton="0" quotePrefix="0" xfId="0"/>
    <xf numFmtId="1" fontId="15" fillId="11" borderId="2" applyAlignment="1" pivotButton="0" quotePrefix="0" xfId="0">
      <alignment horizontal="center" vertical="center"/>
    </xf>
    <xf numFmtId="164" fontId="24" fillId="6" borderId="2" pivotButton="0" quotePrefix="0" xfId="0"/>
    <xf numFmtId="165" fontId="24" fillId="6" borderId="2" pivotButton="0" quotePrefix="0" xfId="0"/>
    <xf numFmtId="165" fontId="15" fillId="11" borderId="2" pivotButton="0" quotePrefix="0" xfId="0"/>
    <xf numFmtId="4" fontId="0" fillId="0" borderId="0" pivotButton="0" quotePrefix="0" xfId="0"/>
    <xf numFmtId="4" fontId="5" fillId="5" borderId="2" pivotButton="0" quotePrefix="0" xfId="0"/>
    <xf numFmtId="0" fontId="38" fillId="17" borderId="0" pivotButton="0" quotePrefix="0" xfId="0"/>
    <xf numFmtId="0" fontId="40" fillId="0" borderId="0" pivotButton="0" quotePrefix="0" xfId="0"/>
    <xf numFmtId="14" fontId="0" fillId="0" borderId="0" pivotButton="0" quotePrefix="0" xfId="0"/>
    <xf numFmtId="0" fontId="27" fillId="0" borderId="2" pivotButton="0" quotePrefix="0" xfId="0"/>
    <xf numFmtId="0" fontId="15" fillId="0" borderId="2" pivotButton="0" quotePrefix="0" xfId="0"/>
    <xf numFmtId="0" fontId="44" fillId="0" borderId="2" pivotButton="0" quotePrefix="0" xfId="0"/>
    <xf numFmtId="4" fontId="5" fillId="0" borderId="2" pivotButton="0" quotePrefix="0" xfId="0"/>
    <xf numFmtId="0" fontId="10" fillId="5" borderId="2" pivotButton="0" quotePrefix="0" xfId="0"/>
    <xf numFmtId="4" fontId="30" fillId="5" borderId="2" pivotButton="0" quotePrefix="0" xfId="0"/>
    <xf numFmtId="165" fontId="5" fillId="6" borderId="2" pivotButton="0" quotePrefix="0" xfId="0"/>
    <xf numFmtId="165" fontId="5" fillId="11" borderId="2" pivotButton="0" quotePrefix="0" xfId="0"/>
    <xf numFmtId="4" fontId="31" fillId="5" borderId="2" pivotButton="0" quotePrefix="0" xfId="0"/>
    <xf numFmtId="0" fontId="17" fillId="0" borderId="2" pivotButton="0" quotePrefix="0" xfId="0"/>
    <xf numFmtId="4" fontId="17" fillId="0" borderId="2" pivotButton="0" quotePrefix="0" xfId="0"/>
    <xf numFmtId="0" fontId="22" fillId="5" borderId="2" pivotButton="0" quotePrefix="0" xfId="0"/>
    <xf numFmtId="0" fontId="28" fillId="0" borderId="2" pivotButton="0" quotePrefix="0" xfId="0"/>
    <xf numFmtId="0" fontId="31" fillId="0" borderId="2" pivotButton="0" quotePrefix="0" xfId="0"/>
    <xf numFmtId="4" fontId="32" fillId="3" borderId="2" pivotButton="0" quotePrefix="0" xfId="0"/>
    <xf numFmtId="4" fontId="6" fillId="3" borderId="2" pivotButton="0" quotePrefix="0" xfId="0"/>
    <xf numFmtId="0" fontId="11" fillId="8" borderId="2" pivotButton="0" quotePrefix="0" xfId="0"/>
    <xf numFmtId="4" fontId="33" fillId="8" borderId="2" pivotButton="0" quotePrefix="0" xfId="0"/>
    <xf numFmtId="0" fontId="45" fillId="10" borderId="2" applyAlignment="1" pivotButton="0" quotePrefix="0" xfId="0">
      <alignment horizontal="center" vertical="center" wrapText="1"/>
    </xf>
    <xf numFmtId="0" fontId="47" fillId="20" borderId="4" applyAlignment="1" pivotButton="0" quotePrefix="0" xfId="1">
      <alignment horizontal="center" vertical="center" wrapText="1"/>
    </xf>
    <xf numFmtId="0" fontId="49" fillId="0" borderId="6" applyAlignment="1" pivotButton="0" quotePrefix="0" xfId="0">
      <alignment horizontal="center" vertical="center"/>
    </xf>
    <xf numFmtId="0" fontId="49" fillId="0" borderId="6" applyAlignment="1" pivotButton="0" quotePrefix="0" xfId="0">
      <alignment horizontal="center" vertical="center" wrapText="1"/>
    </xf>
    <xf numFmtId="0" fontId="49" fillId="0" borderId="7" applyAlignment="1" pivotButton="0" quotePrefix="0" xfId="0">
      <alignment horizontal="center" vertical="center" wrapText="1"/>
    </xf>
    <xf numFmtId="0" fontId="31" fillId="0" borderId="0" applyAlignment="1" pivotButton="0" quotePrefix="0" xfId="0">
      <alignment horizontal="right"/>
    </xf>
    <xf numFmtId="0" fontId="9" fillId="0" borderId="8" applyAlignment="1" pivotButton="0" quotePrefix="0" xfId="0">
      <alignment vertical="center"/>
    </xf>
    <xf numFmtId="0" fontId="0" fillId="0" borderId="9" pivotButton="0" quotePrefix="0" xfId="0"/>
    <xf numFmtId="0" fontId="50" fillId="0" borderId="0" pivotButton="0" quotePrefix="0" xfId="0"/>
    <xf numFmtId="0" fontId="51" fillId="0" borderId="0" pivotButton="0" quotePrefix="0" xfId="0"/>
    <xf numFmtId="165" fontId="44" fillId="6" borderId="2" pivotButton="0" quotePrefix="0" xfId="0"/>
    <xf numFmtId="165" fontId="53" fillId="11" borderId="2" pivotButton="0" quotePrefix="0" xfId="0"/>
    <xf numFmtId="165" fontId="54" fillId="3" borderId="2" pivotButton="0" quotePrefix="0" xfId="0"/>
    <xf numFmtId="165" fontId="44" fillId="11" borderId="2" pivotButton="0" quotePrefix="0" xfId="0"/>
    <xf numFmtId="165" fontId="55" fillId="11" borderId="2" pivotButton="0" quotePrefix="0" xfId="0"/>
    <xf numFmtId="165" fontId="53" fillId="6" borderId="2" pivotButton="0" quotePrefix="0" xfId="0"/>
    <xf numFmtId="165" fontId="55" fillId="6" borderId="2" pivotButton="0" quotePrefix="0" xfId="0"/>
    <xf numFmtId="0" fontId="52" fillId="11" borderId="2" pivotButton="0" quotePrefix="0" xfId="0"/>
    <xf numFmtId="4" fontId="53" fillId="5" borderId="2" pivotButton="0" quotePrefix="0" xfId="0"/>
    <xf numFmtId="0" fontId="52" fillId="6" borderId="2" pivotButton="0" quotePrefix="0" xfId="0"/>
    <xf numFmtId="4" fontId="44" fillId="5" borderId="2" pivotButton="0" quotePrefix="0" xfId="0"/>
    <xf numFmtId="165" fontId="44" fillId="21" borderId="2" pivotButton="0" quotePrefix="0" xfId="0"/>
    <xf numFmtId="165" fontId="53" fillId="21" borderId="2" pivotButton="0" quotePrefix="0" xfId="0"/>
    <xf numFmtId="165" fontId="55" fillId="21" borderId="2" pivotButton="0" quotePrefix="0" xfId="0"/>
    <xf numFmtId="0" fontId="45" fillId="4" borderId="2" applyAlignment="1" pivotButton="0" quotePrefix="0" xfId="0">
      <alignment horizontal="center" vertical="center" wrapText="1"/>
    </xf>
    <xf numFmtId="165" fontId="0" fillId="0" borderId="0" pivotButton="0" quotePrefix="0" xfId="0"/>
    <xf numFmtId="0" fontId="0" fillId="0" borderId="0" pivotButton="0" quotePrefix="0" xfId="0"/>
    <xf numFmtId="0" fontId="34" fillId="0" borderId="0" pivotButton="0" quotePrefix="0" xfId="0"/>
    <xf numFmtId="166" fontId="48" fillId="20" borderId="5" applyAlignment="1" pivotButton="0" quotePrefix="0" xfId="1">
      <alignment horizontal="center" vertical="top" wrapText="1"/>
    </xf>
    <xf numFmtId="0" fontId="2" fillId="0" borderId="1" pivotButton="0" quotePrefix="0" xfId="0"/>
    <xf numFmtId="0" fontId="0" fillId="0" borderId="3" pivotButton="0" quotePrefix="0" xfId="0"/>
    <xf numFmtId="0" fontId="1" fillId="0" borderId="1" pivotButton="0" quotePrefix="0" xfId="0"/>
    <xf numFmtId="0" fontId="3" fillId="0" borderId="1" pivotButton="0" quotePrefix="0" xfId="0"/>
    <xf numFmtId="0" fontId="13" fillId="10" borderId="1" applyAlignment="1" pivotButton="0" quotePrefix="0" xfId="0">
      <alignment horizontal="center" vertical="center"/>
    </xf>
    <xf numFmtId="0" fontId="4" fillId="2" borderId="1" pivotButton="0" quotePrefix="0" xfId="0"/>
    <xf numFmtId="0" fontId="13" fillId="9" borderId="1" applyAlignment="1" pivotButton="0" quotePrefix="0" xfId="0">
      <alignment horizontal="center" vertical="center"/>
    </xf>
    <xf numFmtId="0" fontId="23" fillId="4" borderId="1" pivotButton="0" quotePrefix="0" xfId="0"/>
    <xf numFmtId="0" fontId="43" fillId="12" borderId="1" applyAlignment="1" pivotButton="0" quotePrefix="0" xfId="0">
      <alignment horizontal="center" vertical="center"/>
    </xf>
    <xf numFmtId="0" fontId="39" fillId="18" borderId="0" applyAlignment="1" pivotButton="0" quotePrefix="0" xfId="0">
      <alignment horizontal="center"/>
    </xf>
    <xf numFmtId="0" fontId="0" fillId="0" borderId="0" pivotButton="0" quotePrefix="0" xfId="0"/>
    <xf numFmtId="0" fontId="38" fillId="0" borderId="0" pivotButton="0" quotePrefix="0" xfId="0"/>
    <xf numFmtId="0" fontId="35" fillId="15" borderId="0" applyAlignment="1" pivotButton="0" quotePrefix="0" xfId="0">
      <alignment horizontal="center" vertical="center"/>
    </xf>
    <xf numFmtId="0" fontId="41" fillId="0" borderId="0" applyAlignment="1" pivotButton="0" quotePrefix="0" xfId="0">
      <alignment horizontal="center"/>
    </xf>
    <xf numFmtId="0" fontId="34" fillId="0" borderId="0" pivotButton="0" quotePrefix="0" xfId="0"/>
    <xf numFmtId="0" fontId="36" fillId="0" borderId="0" applyAlignment="1" pivotButton="0" quotePrefix="0" xfId="0">
      <alignment horizontal="center"/>
    </xf>
    <xf numFmtId="0" fontId="37" fillId="16" borderId="0" applyAlignment="1" pivotButton="0" quotePrefix="0" xfId="0">
      <alignment horizontal="center"/>
    </xf>
    <xf numFmtId="0" fontId="26" fillId="13" borderId="1" applyAlignment="1" pivotButton="0" quotePrefix="0" xfId="0">
      <alignment horizontal="center" vertical="center"/>
    </xf>
    <xf numFmtId="0" fontId="29" fillId="13" borderId="1" applyAlignment="1" pivotButton="0" quotePrefix="0" xfId="0">
      <alignment horizontal="center" vertical="center"/>
    </xf>
    <xf numFmtId="0" fontId="25" fillId="0" borderId="1" pivotButton="0" quotePrefix="0" xfId="0"/>
    <xf numFmtId="0" fontId="56" fillId="0" borderId="0" pivotButton="0" quotePrefix="0" xfId="2"/>
    <xf numFmtId="0" fontId="25" fillId="0" borderId="3" pivotButton="0" quotePrefix="0" xfId="0"/>
  </cellXfs>
  <cellStyles count="3">
    <cellStyle name="Normal" xfId="0" builtinId="0"/>
    <cellStyle name="Comma_EBD - Anexos 12-2002" xfId="1"/>
    <cellStyle name="Hipervínculo" xfId="2" builtinId="8"/>
  </cellStyle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7030A0"/>
      <rgbColor rgb="FFFFF2CC"/>
      <rgbColor rgb="FFD6EAF8"/>
      <rgbColor rgb="FF660066"/>
      <rgbColor rgb="FFFF8080"/>
      <rgbColor rgb="FF2E75B6"/>
      <rgbColor rgb="FFFCE4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666699"/>
      <rgbColor rgb="FF999999"/>
      <rgbColor rgb="FF2C3E50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hyperlink" Target="https://nitro.com.de/ufv/" TargetMode="External" Id="rId1"/></Relationships>
</file>

<file path=xl/worksheets/sheet1.xml><?xml version="1.0" encoding="utf-8"?>
<worksheet xmlns="http://schemas.openxmlformats.org/spreadsheetml/2006/main">
  <sheetPr codeName="Hoja1">
    <tabColor rgb="FF1F4E79"/>
    <outlinePr summaryBelow="1" summaryRight="1"/>
    <pageSetUpPr/>
  </sheetPr>
  <dimension ref="B2:D35"/>
  <sheetViews>
    <sheetView topLeftCell="A12" zoomScaleNormal="100" workbookViewId="0">
      <selection activeCell="G15" sqref="G15"/>
    </sheetView>
  </sheetViews>
  <sheetFormatPr baseColWidth="10" defaultColWidth="8.5546875" defaultRowHeight="14.4"/>
  <cols>
    <col width="2" customWidth="1" style="111" min="1" max="1"/>
    <col width="36.44140625" customWidth="1" style="111" min="2" max="2"/>
    <col width="31.109375" customWidth="1" style="111" min="3" max="3"/>
    <col width="6" customWidth="1" style="111" min="4" max="4"/>
    <col width="8.5546875" customWidth="1" style="111" min="5" max="6"/>
    <col width="8.5546875" customWidth="1" style="111" min="7" max="16384"/>
  </cols>
  <sheetData>
    <row r="2" ht="21" customHeight="1" s="111">
      <c r="B2" s="103" t="inlineStr">
        <is>
          <t>SISTEMA DE CONTROL DE CRÉDITO FISCAL IVA</t>
        </is>
      </c>
      <c r="C2" s="102" t="n"/>
      <c r="D2" s="102" t="n"/>
    </row>
    <row r="3">
      <c r="B3" s="101" t="inlineStr">
        <is>
          <t>Actualización por UFV segun Ley 843 y DS 21530</t>
        </is>
      </c>
      <c r="C3" s="102" t="n"/>
      <c r="D3" s="102" t="n"/>
    </row>
    <row r="4">
      <c r="B4" s="104" t="inlineStr">
        <is>
          <t>boliviaimpuestos.com</t>
        </is>
      </c>
      <c r="C4" s="102" t="n"/>
      <c r="D4" s="102" t="n"/>
    </row>
    <row r="6">
      <c r="B6" s="2" t="inlineStr">
        <is>
          <t>DATOS DE LA EMPRESA</t>
        </is>
      </c>
    </row>
    <row r="8">
      <c r="B8" s="3" t="inlineStr">
        <is>
          <t>NIT:</t>
        </is>
      </c>
      <c r="C8" s="4" t="inlineStr">
        <is>
          <t>1234567019</t>
        </is>
      </c>
    </row>
    <row r="9">
      <c r="B9" s="3" t="inlineStr">
        <is>
          <t>Razon Social:</t>
        </is>
      </c>
      <c r="C9" s="5" t="inlineStr">
        <is>
          <t>EMPRESA EJEMPLO S.R.L.</t>
        </is>
      </c>
    </row>
    <row r="10">
      <c r="B10" s="3" t="inlineStr">
        <is>
          <t>Gestion:</t>
        </is>
      </c>
      <c r="C10" s="4" t="n">
        <v>2025</v>
      </c>
    </row>
    <row r="11"/>
    <row r="12">
      <c r="B12" s="6" t="inlineStr">
        <is>
          <t>RESUMEN DE SALDOS AL CIERRE</t>
        </is>
      </c>
    </row>
    <row r="14">
      <c r="B14" s="3" t="inlineStr">
        <is>
          <t>Saldo CF Base:</t>
        </is>
      </c>
      <c r="C14" s="7">
        <f>REPORTE!F31</f>
        <v/>
      </c>
      <c r="D14" s="8" t="inlineStr">
        <is>
          <t>Bs.</t>
        </is>
      </c>
    </row>
    <row r="15">
      <c r="B15" s="3" t="inlineStr">
        <is>
          <t>Actualizacion UFV:</t>
        </is>
      </c>
      <c r="C15" s="9">
        <f>REPORTE!F32</f>
        <v/>
      </c>
      <c r="D15" s="8" t="inlineStr">
        <is>
          <t>Bs.</t>
        </is>
      </c>
    </row>
    <row r="16" ht="15.6" customHeight="1" s="111">
      <c r="B16" s="3" t="inlineStr">
        <is>
          <t>SALDO CONTABLE:</t>
        </is>
      </c>
      <c r="C16" s="10">
        <f>REPORTE!F33</f>
        <v/>
      </c>
      <c r="D16" s="8" t="inlineStr">
        <is>
          <t>Bs.</t>
        </is>
      </c>
    </row>
    <row r="17">
      <c r="B17" s="3" t="inlineStr">
        <is>
          <t>Saldo segun SIAT:</t>
        </is>
      </c>
      <c r="C17" s="11">
        <f>REPORTE!F39</f>
        <v/>
      </c>
      <c r="D17" s="8" t="inlineStr">
        <is>
          <t>Bs.</t>
        </is>
      </c>
    </row>
    <row r="18">
      <c r="B18" s="3" t="inlineStr">
        <is>
          <t>DIFERENCIA:</t>
        </is>
      </c>
      <c r="C18" s="12">
        <f>REPORTE!F42</f>
        <v/>
      </c>
      <c r="D18" s="8" t="inlineStr">
        <is>
          <t>Bs.</t>
        </is>
      </c>
    </row>
    <row r="21">
      <c r="B21" s="13" t="inlineStr">
        <is>
          <t>INSTRUCCIONES DE USO</t>
        </is>
      </c>
    </row>
    <row r="23">
      <c r="B23" s="14" t="inlineStr">
        <is>
          <t>1. Complete NIT y Razon Social arriba</t>
        </is>
      </c>
    </row>
    <row r="24">
      <c r="B24" s="14" t="inlineStr">
        <is>
          <t>2. UFVs: valores ultimo dia habil por mes (BCB)</t>
        </is>
      </c>
    </row>
    <row r="25">
      <c r="B25" s="14" t="inlineStr">
        <is>
          <t>3. CREDITOS: capas historicas del SIAT</t>
        </is>
      </c>
    </row>
    <row r="26">
      <c r="B26" s="14" t="inlineStr">
        <is>
          <t>4. CALCULOS: ingrese CF y DF de cada mes (amarillo)</t>
        </is>
      </c>
    </row>
    <row r="27">
      <c r="B27" s="14" t="inlineStr">
        <is>
          <t>5. ASIENTOS: contables del MV y compensacion</t>
        </is>
      </c>
    </row>
    <row r="28">
      <c r="B28" s="14" t="inlineStr">
        <is>
          <t>6. REPORTE: resumen para Estados Financieros</t>
        </is>
      </c>
    </row>
    <row r="29">
      <c r="B29" s="14" t="inlineStr">
        <is>
          <t>7. ANEXO 2: formato para declaracion tributaria</t>
        </is>
      </c>
    </row>
    <row r="30">
      <c r="B30" s="14" t="n"/>
    </row>
    <row r="31">
      <c r="B31" s="14" t="inlineStr">
        <is>
          <t>SIAT (PEPS) solo actualiza al compensar.</t>
        </is>
      </c>
    </row>
    <row r="32">
      <c r="B32" s="14" t="inlineStr">
        <is>
          <t>Ley 843 exige actualizar TODO el saldo cada mes.</t>
        </is>
      </c>
    </row>
    <row r="33">
      <c r="B33" s="14" t="inlineStr">
        <is>
          <t>Use SALDO CONTABLE para EEFF. SIAT es referencia.</t>
        </is>
      </c>
    </row>
    <row r="35">
      <c r="B35" s="115" t="inlineStr">
        <is>
          <t>NOTA: Los créditos históricos están en la sección "SALDO CUENTA CORRIENTE SIAT" de la hoja CALCULOS</t>
        </is>
      </c>
    </row>
  </sheetData>
  <mergeCells count="3">
    <mergeCell ref="B3:D3"/>
    <mergeCell ref="B2:D2"/>
    <mergeCell ref="B4:D4"/>
  </mergeCells>
  <pageMargins left="0.75" right="0.75" top="1" bottom="1" header="0.511811023622047" footer="0.511811023622047"/>
  <pageSetup orientation="portrait" paperSize="9" horizontalDpi="300" verticalDpi="300"/>
</worksheet>
</file>

<file path=xl/worksheets/sheet2.xml><?xml version="1.0" encoding="utf-8"?>
<worksheet xmlns="http://schemas.openxmlformats.org/spreadsheetml/2006/main">
  <sheetPr codeName="Hoja2">
    <tabColor rgb="FF4472C4"/>
    <outlinePr summaryBelow="1" summaryRight="1"/>
    <pageSetUpPr/>
  </sheetPr>
  <dimension ref="A1:D80"/>
  <sheetViews>
    <sheetView topLeftCell="A51" zoomScaleNormal="100" workbookViewId="0">
      <selection activeCell="H60" sqref="H60"/>
    </sheetView>
  </sheetViews>
  <sheetFormatPr baseColWidth="10" defaultColWidth="8.5546875" defaultRowHeight="14.4"/>
  <cols>
    <col width="7.33203125" customWidth="1" style="111" min="1" max="1"/>
    <col width="7" customWidth="1" style="111" min="2" max="2"/>
    <col width="5" customWidth="1" style="111" min="3" max="3"/>
    <col width="14" customWidth="1" style="111" min="4" max="4"/>
    <col width="8.5546875" customWidth="1" style="111" min="5" max="6"/>
    <col width="8.5546875" customWidth="1" style="111" min="7" max="16384"/>
  </cols>
  <sheetData>
    <row r="1" ht="15.6" customHeight="1" s="111">
      <c r="A1" s="105" t="inlineStr">
        <is>
          <t>UFV ULTIMO DIA HABIL POR MES (BCB)</t>
        </is>
      </c>
      <c r="B1" s="102" t="n"/>
      <c r="C1" s="102" t="n"/>
      <c r="D1" s="102" t="n"/>
    </row>
    <row r="3">
      <c r="A3" s="106" t="inlineStr">
        <is>
          <t>2022</t>
        </is>
      </c>
      <c r="B3" s="102" t="n"/>
      <c r="C3" s="102" t="n"/>
      <c r="D3" s="102" t="n"/>
    </row>
    <row r="4">
      <c r="A4" s="15" t="inlineStr">
        <is>
          <t>#</t>
        </is>
      </c>
      <c r="B4" s="15" t="inlineStr">
        <is>
          <t>Mes</t>
        </is>
      </c>
      <c r="C4" s="15" t="inlineStr">
        <is>
          <t>Dia</t>
        </is>
      </c>
      <c r="D4" s="15" t="inlineStr">
        <is>
          <t>UFV</t>
        </is>
      </c>
    </row>
    <row r="5">
      <c r="A5" s="16" t="n">
        <v>1</v>
      </c>
      <c r="B5" s="17" t="inlineStr">
        <is>
          <t>Ene</t>
        </is>
      </c>
      <c r="C5" s="18" t="n">
        <v>31</v>
      </c>
      <c r="D5" s="19" t="n">
        <v>2.37562</v>
      </c>
    </row>
    <row r="6">
      <c r="A6" s="20" t="n">
        <v>2</v>
      </c>
      <c r="B6" s="21" t="inlineStr">
        <is>
          <t>Feb</t>
        </is>
      </c>
      <c r="C6" s="18" t="n">
        <v>28</v>
      </c>
      <c r="D6" s="19" t="n">
        <v>2.37712</v>
      </c>
    </row>
    <row r="7">
      <c r="A7" s="16" t="n">
        <v>3</v>
      </c>
      <c r="B7" s="17" t="inlineStr">
        <is>
          <t>Mar</t>
        </is>
      </c>
      <c r="C7" s="18" t="n">
        <v>31</v>
      </c>
      <c r="D7" s="19" t="n">
        <v>2.37846</v>
      </c>
    </row>
    <row r="8">
      <c r="A8" s="20" t="n">
        <v>4</v>
      </c>
      <c r="B8" s="21" t="inlineStr">
        <is>
          <t>Abr</t>
        </is>
      </c>
      <c r="C8" s="18" t="n">
        <v>29</v>
      </c>
      <c r="D8" s="19" t="n">
        <v>2.37991</v>
      </c>
    </row>
    <row r="9">
      <c r="A9" s="16" t="n">
        <v>5</v>
      </c>
      <c r="B9" s="17" t="inlineStr">
        <is>
          <t>May</t>
        </is>
      </c>
      <c r="C9" s="18" t="n">
        <v>31</v>
      </c>
      <c r="D9" s="19" t="n">
        <v>2.38172</v>
      </c>
    </row>
    <row r="10">
      <c r="A10" s="20" t="n">
        <v>6</v>
      </c>
      <c r="B10" s="21" t="inlineStr">
        <is>
          <t>Jun</t>
        </is>
      </c>
      <c r="C10" s="18" t="n">
        <v>30</v>
      </c>
      <c r="D10" s="19" t="n">
        <v>2.38412</v>
      </c>
    </row>
    <row r="11">
      <c r="A11" s="16" t="n">
        <v>7</v>
      </c>
      <c r="B11" s="17" t="inlineStr">
        <is>
          <t>Jul</t>
        </is>
      </c>
      <c r="C11" s="18" t="n">
        <v>29</v>
      </c>
      <c r="D11" s="19" t="n">
        <v>2.38711</v>
      </c>
    </row>
    <row r="12">
      <c r="A12" s="20" t="n">
        <v>8</v>
      </c>
      <c r="B12" s="21" t="inlineStr">
        <is>
          <t>Ago</t>
        </is>
      </c>
      <c r="C12" s="18" t="n">
        <v>31</v>
      </c>
      <c r="D12" s="19" t="n">
        <v>2.39116</v>
      </c>
    </row>
    <row r="13">
      <c r="A13" s="16" t="n">
        <v>9</v>
      </c>
      <c r="B13" s="17" t="inlineStr">
        <is>
          <t>Sep</t>
        </is>
      </c>
      <c r="C13" s="18" t="n">
        <v>30</v>
      </c>
      <c r="D13" s="19" t="n">
        <v>2.39446</v>
      </c>
    </row>
    <row r="14">
      <c r="A14" s="20" t="n">
        <v>10</v>
      </c>
      <c r="B14" s="21" t="inlineStr">
        <is>
          <t>Oct</t>
        </is>
      </c>
      <c r="C14" s="18" t="n">
        <v>31</v>
      </c>
      <c r="D14" s="19" t="n">
        <v>2.39798</v>
      </c>
    </row>
    <row r="15">
      <c r="A15" s="16" t="n">
        <v>11</v>
      </c>
      <c r="B15" s="17" t="inlineStr">
        <is>
          <t>Nov</t>
        </is>
      </c>
      <c r="C15" s="18" t="n">
        <v>30</v>
      </c>
      <c r="D15" s="19" t="n">
        <v>2.40298</v>
      </c>
    </row>
    <row r="16">
      <c r="A16" s="20" t="n">
        <v>12</v>
      </c>
      <c r="B16" s="21" t="inlineStr">
        <is>
          <t>Dic</t>
        </is>
      </c>
      <c r="C16" s="18" t="n">
        <v>30</v>
      </c>
      <c r="D16" s="19" t="n">
        <v>2.40878</v>
      </c>
    </row>
    <row r="18">
      <c r="A18" s="106" t="inlineStr">
        <is>
          <t>2023</t>
        </is>
      </c>
      <c r="B18" s="102" t="n"/>
      <c r="C18" s="102" t="n"/>
      <c r="D18" s="102" t="n"/>
    </row>
    <row r="19">
      <c r="A19" s="15" t="inlineStr">
        <is>
          <t>#</t>
        </is>
      </c>
      <c r="B19" s="15" t="inlineStr">
        <is>
          <t>Mes</t>
        </is>
      </c>
      <c r="C19" s="15" t="inlineStr">
        <is>
          <t>Dia</t>
        </is>
      </c>
      <c r="D19" s="15" t="inlineStr">
        <is>
          <t>UFV</t>
        </is>
      </c>
    </row>
    <row r="20">
      <c r="A20" s="16" t="n">
        <v>1</v>
      </c>
      <c r="B20" s="17" t="inlineStr">
        <is>
          <t>Ene</t>
        </is>
      </c>
      <c r="C20" s="18" t="n">
        <v>31</v>
      </c>
      <c r="D20" s="19" t="n">
        <v>2.41518</v>
      </c>
    </row>
    <row r="21">
      <c r="A21" s="20" t="n">
        <v>2</v>
      </c>
      <c r="B21" s="21" t="inlineStr">
        <is>
          <t>Feb</t>
        </is>
      </c>
      <c r="C21" s="18" t="n">
        <v>28</v>
      </c>
      <c r="D21" s="19" t="n">
        <v>2.42134</v>
      </c>
    </row>
    <row r="22">
      <c r="A22" s="16" t="n">
        <v>3</v>
      </c>
      <c r="B22" s="17" t="inlineStr">
        <is>
          <t>Mar</t>
        </is>
      </c>
      <c r="C22" s="18" t="n">
        <v>31</v>
      </c>
      <c r="D22" s="19" t="n">
        <v>2.42691</v>
      </c>
    </row>
    <row r="23">
      <c r="A23" s="20" t="n">
        <v>4</v>
      </c>
      <c r="B23" s="21" t="inlineStr">
        <is>
          <t>Abr</t>
        </is>
      </c>
      <c r="C23" s="18" t="n">
        <v>28</v>
      </c>
      <c r="D23" s="19" t="n">
        <v>2.43167</v>
      </c>
    </row>
    <row r="24">
      <c r="A24" s="16" t="n">
        <v>5</v>
      </c>
      <c r="B24" s="17" t="inlineStr">
        <is>
          <t>May</t>
        </is>
      </c>
      <c r="C24" s="18" t="n">
        <v>31</v>
      </c>
      <c r="D24" s="19" t="n">
        <v>2.43718</v>
      </c>
    </row>
    <row r="25">
      <c r="A25" s="20" t="n">
        <v>6</v>
      </c>
      <c r="B25" s="21" t="inlineStr">
        <is>
          <t>Jun</t>
        </is>
      </c>
      <c r="C25" s="18" t="n">
        <v>30</v>
      </c>
      <c r="D25" s="19" t="n">
        <v>2.44278</v>
      </c>
    </row>
    <row r="26">
      <c r="A26" s="16" t="n">
        <v>7</v>
      </c>
      <c r="B26" s="17" t="inlineStr">
        <is>
          <t>Jul</t>
        </is>
      </c>
      <c r="C26" s="18" t="n">
        <v>31</v>
      </c>
      <c r="D26" s="19" t="n">
        <v>2.44846</v>
      </c>
    </row>
    <row r="27">
      <c r="A27" s="20" t="n">
        <v>8</v>
      </c>
      <c r="B27" s="21" t="inlineStr">
        <is>
          <t>Ago</t>
        </is>
      </c>
      <c r="C27" s="18" t="n">
        <v>31</v>
      </c>
      <c r="D27" s="19" t="n">
        <v>2.45404</v>
      </c>
    </row>
    <row r="28">
      <c r="A28" s="16" t="n">
        <v>9</v>
      </c>
      <c r="B28" s="17" t="inlineStr">
        <is>
          <t>Sep</t>
        </is>
      </c>
      <c r="C28" s="18" t="n">
        <v>29</v>
      </c>
      <c r="D28" s="19" t="n">
        <v>2.45983</v>
      </c>
    </row>
    <row r="29">
      <c r="A29" s="20" t="n">
        <v>10</v>
      </c>
      <c r="B29" s="21" t="inlineStr">
        <is>
          <t>Oct</t>
        </is>
      </c>
      <c r="C29" s="18" t="n">
        <v>31</v>
      </c>
      <c r="D29" s="19" t="n">
        <v>2.46603</v>
      </c>
    </row>
    <row r="30">
      <c r="A30" s="16" t="n">
        <v>11</v>
      </c>
      <c r="B30" s="17" t="inlineStr">
        <is>
          <t>Nov</t>
        </is>
      </c>
      <c r="C30" s="18" t="n">
        <v>30</v>
      </c>
      <c r="D30" s="19" t="n">
        <v>2.47073</v>
      </c>
    </row>
    <row r="31">
      <c r="A31" s="20" t="n">
        <v>12</v>
      </c>
      <c r="B31" s="21" t="inlineStr">
        <is>
          <t>Dic</t>
        </is>
      </c>
      <c r="C31" s="18" t="n">
        <v>29</v>
      </c>
      <c r="D31" s="19" t="n">
        <v>2.47422</v>
      </c>
    </row>
    <row r="33">
      <c r="A33" s="106" t="inlineStr">
        <is>
          <t>2024</t>
        </is>
      </c>
      <c r="B33" s="102" t="n"/>
      <c r="C33" s="102" t="n"/>
      <c r="D33" s="102" t="n"/>
    </row>
    <row r="34">
      <c r="A34" s="15" t="inlineStr">
        <is>
          <t>#</t>
        </is>
      </c>
      <c r="B34" s="15" t="inlineStr">
        <is>
          <t>Mes</t>
        </is>
      </c>
      <c r="C34" s="15" t="inlineStr">
        <is>
          <t>Dia</t>
        </is>
      </c>
      <c r="D34" s="15" t="inlineStr">
        <is>
          <t>UFV</t>
        </is>
      </c>
    </row>
    <row r="35">
      <c r="A35" s="16" t="n">
        <v>1</v>
      </c>
      <c r="B35" s="17" t="inlineStr">
        <is>
          <t>Ene</t>
        </is>
      </c>
      <c r="C35" s="18" t="n">
        <v>31</v>
      </c>
      <c r="D35" s="19" t="n">
        <v>2.47848</v>
      </c>
    </row>
    <row r="36">
      <c r="A36" s="20" t="n">
        <v>2</v>
      </c>
      <c r="B36" s="21" t="inlineStr">
        <is>
          <t>Feb</t>
        </is>
      </c>
      <c r="C36" s="18" t="n">
        <v>29</v>
      </c>
      <c r="D36" s="19" t="n">
        <v>2.48245</v>
      </c>
    </row>
    <row r="37">
      <c r="A37" s="16" t="n">
        <v>3</v>
      </c>
      <c r="B37" s="17" t="inlineStr">
        <is>
          <t>Mar</t>
        </is>
      </c>
      <c r="C37" s="18" t="n">
        <v>29</v>
      </c>
      <c r="D37" s="19" t="n">
        <v>2.48688</v>
      </c>
    </row>
    <row r="38">
      <c r="A38" s="20" t="n">
        <v>4</v>
      </c>
      <c r="B38" s="21" t="inlineStr">
        <is>
          <t>Abr</t>
        </is>
      </c>
      <c r="C38" s="18" t="n">
        <v>30</v>
      </c>
      <c r="D38" s="19" t="n">
        <v>2.49312</v>
      </c>
    </row>
    <row r="39">
      <c r="A39" s="16" t="n">
        <v>5</v>
      </c>
      <c r="B39" s="17" t="inlineStr">
        <is>
          <t>May</t>
        </is>
      </c>
      <c r="C39" s="18" t="n">
        <v>31</v>
      </c>
      <c r="D39" s="19" t="n">
        <v>2.49995</v>
      </c>
    </row>
    <row r="40">
      <c r="A40" s="20" t="n">
        <v>6</v>
      </c>
      <c r="B40" s="21" t="inlineStr">
        <is>
          <t>Jun</t>
        </is>
      </c>
      <c r="C40" s="18" t="n">
        <v>28</v>
      </c>
      <c r="D40" s="19" t="n">
        <v>2.50667</v>
      </c>
    </row>
    <row r="41">
      <c r="A41" s="16" t="n">
        <v>7</v>
      </c>
      <c r="B41" s="17" t="inlineStr">
        <is>
          <t>Jul</t>
        </is>
      </c>
      <c r="C41" s="18" t="n">
        <v>31</v>
      </c>
      <c r="D41" s="19" t="n">
        <v>2.51478</v>
      </c>
    </row>
    <row r="42">
      <c r="A42" s="20" t="n">
        <v>8</v>
      </c>
      <c r="B42" s="21" t="inlineStr">
        <is>
          <t>Ago</t>
        </is>
      </c>
      <c r="C42" s="18" t="n">
        <v>30</v>
      </c>
      <c r="D42" s="19" t="n">
        <v>2.52258</v>
      </c>
    </row>
    <row r="43">
      <c r="A43" s="16" t="n">
        <v>9</v>
      </c>
      <c r="B43" s="17" t="inlineStr">
        <is>
          <t>Sep</t>
        </is>
      </c>
      <c r="C43" s="18" t="n">
        <v>30</v>
      </c>
      <c r="D43" s="19" t="n">
        <v>2.53274</v>
      </c>
    </row>
    <row r="44">
      <c r="A44" s="20" t="n">
        <v>10</v>
      </c>
      <c r="B44" s="21" t="inlineStr">
        <is>
          <t>Oct</t>
        </is>
      </c>
      <c r="C44" s="18" t="n">
        <v>31</v>
      </c>
      <c r="D44" s="19" t="n">
        <v>2.5448</v>
      </c>
    </row>
    <row r="45">
      <c r="A45" s="16" t="n">
        <v>11</v>
      </c>
      <c r="B45" s="17" t="inlineStr">
        <is>
          <t>Nov</t>
        </is>
      </c>
      <c r="C45" s="18" t="n">
        <v>29</v>
      </c>
      <c r="D45" s="19" t="n">
        <v>2.55926</v>
      </c>
    </row>
    <row r="46">
      <c r="A46" s="20" t="n">
        <v>12</v>
      </c>
      <c r="B46" s="21" t="inlineStr">
        <is>
          <t>Dic</t>
        </is>
      </c>
      <c r="C46" s="18" t="n">
        <v>31</v>
      </c>
      <c r="D46" s="19" t="n">
        <v>2.57833</v>
      </c>
    </row>
    <row r="48">
      <c r="A48" s="106" t="inlineStr">
        <is>
          <t>2025</t>
        </is>
      </c>
      <c r="B48" s="102" t="n"/>
      <c r="C48" s="102" t="n"/>
      <c r="D48" s="102" t="n"/>
    </row>
    <row r="49">
      <c r="A49" s="15" t="inlineStr">
        <is>
          <t>#</t>
        </is>
      </c>
      <c r="B49" s="15" t="inlineStr">
        <is>
          <t>Mes</t>
        </is>
      </c>
      <c r="C49" s="15" t="inlineStr">
        <is>
          <t>Dia</t>
        </is>
      </c>
      <c r="D49" s="15" t="inlineStr">
        <is>
          <t>UFV</t>
        </is>
      </c>
    </row>
    <row r="50">
      <c r="A50" s="16" t="n">
        <v>1</v>
      </c>
      <c r="B50" s="17" t="inlineStr">
        <is>
          <t>Ene</t>
        </is>
      </c>
      <c r="C50" s="18" t="n">
        <v>31</v>
      </c>
      <c r="D50" s="19" t="n">
        <v>2.59849</v>
      </c>
    </row>
    <row r="51">
      <c r="A51" s="20" t="n">
        <v>2</v>
      </c>
      <c r="B51" s="21" t="inlineStr">
        <is>
          <t>Feb</t>
        </is>
      </c>
      <c r="C51" s="18" t="n">
        <v>28</v>
      </c>
      <c r="D51" s="19" t="n">
        <v>2.62178</v>
      </c>
    </row>
    <row r="52">
      <c r="A52" s="16" t="n">
        <v>3</v>
      </c>
      <c r="B52" s="17" t="inlineStr">
        <is>
          <t>Mar</t>
        </is>
      </c>
      <c r="C52" s="18" t="n">
        <v>31</v>
      </c>
      <c r="D52" s="19" t="n">
        <v>2.64826</v>
      </c>
    </row>
    <row r="53">
      <c r="A53" s="20" t="n">
        <v>4</v>
      </c>
      <c r="B53" s="21" t="inlineStr">
        <is>
          <t>Abr</t>
        </is>
      </c>
      <c r="C53" s="18" t="n">
        <v>30</v>
      </c>
      <c r="D53" s="19" t="n">
        <v>2.67764</v>
      </c>
    </row>
    <row r="54">
      <c r="A54" s="16" t="n">
        <v>5</v>
      </c>
      <c r="B54" s="17" t="inlineStr">
        <is>
          <t>May</t>
        </is>
      </c>
      <c r="C54" s="18" t="n">
        <v>30</v>
      </c>
      <c r="D54" s="19" t="n">
        <v>2.70774</v>
      </c>
    </row>
    <row r="55">
      <c r="A55" s="20" t="n">
        <v>6</v>
      </c>
      <c r="B55" s="21" t="inlineStr">
        <is>
          <t>Jun</t>
        </is>
      </c>
      <c r="C55" s="18" t="n">
        <v>30</v>
      </c>
      <c r="D55" s="19" t="n">
        <v>2.74499</v>
      </c>
    </row>
    <row r="56">
      <c r="A56" s="16" t="n">
        <v>7</v>
      </c>
      <c r="B56" s="17" t="inlineStr">
        <is>
          <t>Jul</t>
        </is>
      </c>
      <c r="C56" s="18" t="n">
        <v>31</v>
      </c>
      <c r="D56" s="19" t="n">
        <v>2.79114</v>
      </c>
    </row>
    <row r="57">
      <c r="A57" s="20" t="n">
        <v>8</v>
      </c>
      <c r="B57" s="21" t="inlineStr">
        <is>
          <t>Ago</t>
        </is>
      </c>
      <c r="C57" s="18" t="n">
        <v>29</v>
      </c>
      <c r="D57" s="19" t="n">
        <v>2.83932</v>
      </c>
    </row>
    <row r="58">
      <c r="A58" s="16" t="n">
        <v>9</v>
      </c>
      <c r="B58" s="17" t="inlineStr">
        <is>
          <t>Sep</t>
        </is>
      </c>
      <c r="C58" s="18" t="n">
        <v>30</v>
      </c>
      <c r="D58" s="19" t="n">
        <v>2.89488</v>
      </c>
    </row>
    <row r="59">
      <c r="A59" s="20" t="n">
        <v>10</v>
      </c>
      <c r="B59" s="21" t="inlineStr">
        <is>
          <t>Oct</t>
        </is>
      </c>
      <c r="C59" s="18" t="n">
        <v>31</v>
      </c>
      <c r="D59" s="19" t="n">
        <v>2.94641</v>
      </c>
    </row>
    <row r="60">
      <c r="A60" s="16" t="n">
        <v>11</v>
      </c>
      <c r="B60" s="17" t="inlineStr">
        <is>
          <t>Nov</t>
        </is>
      </c>
      <c r="C60" s="18" t="n">
        <v>28</v>
      </c>
      <c r="D60" s="19" t="n">
        <v>2.99351</v>
      </c>
    </row>
    <row r="61">
      <c r="A61" s="20" t="n">
        <v>12</v>
      </c>
      <c r="B61" s="21" t="inlineStr">
        <is>
          <t>Dic</t>
        </is>
      </c>
      <c r="C61" s="18" t="n">
        <v>31</v>
      </c>
      <c r="D61" s="19" t="n">
        <v>3.04561</v>
      </c>
    </row>
    <row r="63">
      <c r="A63" s="106" t="n">
        <v>2026</v>
      </c>
      <c r="B63" s="102" t="n"/>
      <c r="C63" s="102" t="n"/>
      <c r="D63" s="102" t="n"/>
    </row>
    <row r="64">
      <c r="A64" s="15" t="inlineStr">
        <is>
          <t>#</t>
        </is>
      </c>
      <c r="B64" s="15" t="inlineStr">
        <is>
          <t>Mes</t>
        </is>
      </c>
      <c r="C64" s="15" t="inlineStr">
        <is>
          <t>Dia</t>
        </is>
      </c>
      <c r="D64" s="15" t="inlineStr">
        <is>
          <t>UFV</t>
        </is>
      </c>
    </row>
    <row r="65">
      <c r="A65" s="16" t="n">
        <v>1</v>
      </c>
      <c r="B65" s="17" t="inlineStr">
        <is>
          <t>Ene</t>
        </is>
      </c>
      <c r="C65" s="18" t="n">
        <v>30</v>
      </c>
      <c r="D65" s="19" t="n">
        <v>3.09193</v>
      </c>
    </row>
    <row r="66">
      <c r="A66" s="20" t="n">
        <v>2</v>
      </c>
      <c r="B66" s="21" t="inlineStr">
        <is>
          <t>Feb</t>
        </is>
      </c>
      <c r="C66" s="18" t="n">
        <v>27</v>
      </c>
      <c r="D66" s="19" t="n">
        <v>3.13894</v>
      </c>
    </row>
    <row r="67">
      <c r="A67" s="16" t="n">
        <v>3</v>
      </c>
      <c r="B67" s="17" t="inlineStr">
        <is>
          <t>Mar</t>
        </is>
      </c>
      <c r="C67" s="18" t="n">
        <v>31</v>
      </c>
      <c r="D67" s="19" t="n">
        <v>3.18453</v>
      </c>
    </row>
    <row r="68">
      <c r="A68" s="20" t="n">
        <v>4</v>
      </c>
      <c r="B68" s="21" t="inlineStr">
        <is>
          <t>Abr</t>
        </is>
      </c>
      <c r="C68" s="18" t="n"/>
      <c r="D68" s="19" t="n"/>
    </row>
    <row r="69">
      <c r="A69" s="16" t="n">
        <v>5</v>
      </c>
      <c r="B69" s="17" t="inlineStr">
        <is>
          <t>May</t>
        </is>
      </c>
      <c r="C69" s="18" t="n"/>
      <c r="D69" s="19" t="n"/>
    </row>
    <row r="70">
      <c r="A70" s="20" t="n">
        <v>6</v>
      </c>
      <c r="B70" s="21" t="inlineStr">
        <is>
          <t>Jun</t>
        </is>
      </c>
      <c r="C70" s="18" t="n"/>
      <c r="D70" s="19" t="n"/>
    </row>
    <row r="71">
      <c r="A71" s="16" t="n">
        <v>7</v>
      </c>
      <c r="B71" s="17" t="inlineStr">
        <is>
          <t>Jul</t>
        </is>
      </c>
      <c r="C71" s="18" t="n"/>
      <c r="D71" s="19" t="n"/>
    </row>
    <row r="72">
      <c r="A72" s="20" t="n">
        <v>8</v>
      </c>
      <c r="B72" s="21" t="inlineStr">
        <is>
          <t>Ago</t>
        </is>
      </c>
      <c r="C72" s="18" t="n"/>
      <c r="D72" s="19" t="n"/>
    </row>
    <row r="73">
      <c r="A73" s="16" t="n">
        <v>9</v>
      </c>
      <c r="B73" s="17" t="inlineStr">
        <is>
          <t>Sep</t>
        </is>
      </c>
      <c r="C73" s="18" t="n"/>
      <c r="D73" s="19" t="n"/>
    </row>
    <row r="74">
      <c r="A74" s="20" t="n">
        <v>10</v>
      </c>
      <c r="B74" s="21" t="inlineStr">
        <is>
          <t>Oct</t>
        </is>
      </c>
      <c r="C74" s="18" t="n"/>
      <c r="D74" s="19" t="n"/>
    </row>
    <row r="75">
      <c r="A75" s="16" t="n">
        <v>11</v>
      </c>
      <c r="B75" s="17" t="inlineStr">
        <is>
          <t>Nov</t>
        </is>
      </c>
      <c r="C75" s="18" t="n"/>
      <c r="D75" s="19" t="n"/>
    </row>
    <row r="76">
      <c r="A76" s="20" t="n">
        <v>12</v>
      </c>
      <c r="B76" s="21" t="inlineStr">
        <is>
          <t>Dic</t>
        </is>
      </c>
      <c r="C76" s="18" t="n"/>
      <c r="D76" s="19" t="n"/>
    </row>
    <row r="78">
      <c r="A78" t="inlineStr">
        <is>
          <t>NOTA: Para meses futuros, consulte los valores actualizados en:</t>
        </is>
      </c>
    </row>
    <row r="79">
      <c r="A79" s="121" t="inlineStr">
        <is>
          <t>https://nitro.com.de/ufv/</t>
        </is>
      </c>
    </row>
    <row r="80">
      <c r="A80" t="inlineStr">
        <is>
          <t>Use el valor del último día hábil (Lun-Vie) de cada mes.</t>
        </is>
      </c>
    </row>
  </sheetData>
  <mergeCells count="6">
    <mergeCell ref="A1:D1"/>
    <mergeCell ref="A18:D18"/>
    <mergeCell ref="A48:D48"/>
    <mergeCell ref="A3:D3"/>
    <mergeCell ref="A33:D33"/>
    <mergeCell ref="A63:D63"/>
  </mergeCells>
  <hyperlinks>
    <hyperlink xmlns:r="http://schemas.openxmlformats.org/officeDocument/2006/relationships" ref="A79" r:id="rId1"/>
  </hyperlinks>
  <pageMargins left="0.75" right="0.75" top="1" bottom="1" header="0.511811023622047" footer="0.511811023622047"/>
  <pageSetup orientation="portrait" paperSize="9" horizontalDpi="300" verticalDpi="300"/>
</worksheet>
</file>

<file path=xl/worksheets/sheet3.xml><?xml version="1.0" encoding="utf-8"?>
<worksheet xmlns="http://schemas.openxmlformats.org/spreadsheetml/2006/main">
  <sheetPr codeName="Hoja3">
    <tabColor rgb="FFED7D31"/>
    <outlinePr summaryBelow="1" summaryRight="1"/>
    <pageSetUpPr/>
  </sheetPr>
  <dimension ref="A1:J14"/>
  <sheetViews>
    <sheetView topLeftCell="A6" zoomScaleNormal="100" workbookViewId="0">
      <selection activeCell="E22" sqref="E22"/>
    </sheetView>
  </sheetViews>
  <sheetFormatPr baseColWidth="10" defaultColWidth="8.5546875" defaultRowHeight="14.4"/>
  <cols>
    <col width="4" customWidth="1" style="111" min="1" max="1"/>
    <col width="5" customWidth="1" style="111" min="2" max="2"/>
    <col width="6" customWidth="1" style="111" min="3" max="3"/>
    <col width="5" customWidth="1" style="111" min="4" max="4"/>
    <col width="14" customWidth="1" style="111" min="5" max="5"/>
    <col width="13" customWidth="1" style="111" min="6" max="6"/>
    <col width="12" customWidth="1" style="111" min="7" max="7"/>
    <col width="10" customWidth="1" style="111" min="8" max="8"/>
    <col width="8" customWidth="1" style="111" min="9" max="9"/>
    <col width="16" customWidth="1" style="111" min="10" max="10"/>
    <col width="8.5546875" customWidth="1" style="111" min="11" max="12"/>
    <col width="8.5546875" customWidth="1" style="111" min="13" max="16384"/>
  </cols>
  <sheetData>
    <row r="1" ht="15.6" customHeight="1" s="111">
      <c r="A1" s="107" t="inlineStr">
        <is>
          <t>REGISTRO DE CREDITOS FISCALES HISTORICOS (SIAT)</t>
        </is>
      </c>
      <c r="B1" s="102" t="n"/>
      <c r="C1" s="102" t="n"/>
      <c r="D1" s="102" t="n"/>
      <c r="E1" s="102" t="n"/>
      <c r="F1" s="102" t="n"/>
      <c r="G1" s="102" t="n"/>
      <c r="H1" s="102" t="n"/>
      <c r="I1" s="102" t="n"/>
      <c r="J1" s="102" t="n"/>
    </row>
    <row r="3">
      <c r="A3" s="22" t="inlineStr">
        <is>
          <t>#</t>
        </is>
      </c>
      <c r="B3" s="22" t="inlineStr">
        <is>
          <t>Per</t>
        </is>
      </c>
      <c r="C3" s="22" t="inlineStr">
        <is>
          <t>Ano</t>
        </is>
      </c>
      <c r="D3" s="22" t="inlineStr">
        <is>
          <t>Form</t>
        </is>
      </c>
      <c r="E3" s="22" t="inlineStr">
        <is>
          <t>Monto Orig.</t>
        </is>
      </c>
      <c r="F3" s="22" t="inlineStr">
        <is>
          <t>Saldo Actual</t>
        </is>
      </c>
      <c r="G3" s="22" t="inlineStr">
        <is>
          <t>UFV Origen</t>
        </is>
      </c>
      <c r="H3" s="22" t="inlineStr">
        <is>
          <t>Estado</t>
        </is>
      </c>
      <c r="I3" s="22" t="inlineStr">
        <is>
          <t>PEPS?</t>
        </is>
      </c>
      <c r="J3" s="22" t="inlineStr">
        <is>
          <t>Obs.</t>
        </is>
      </c>
    </row>
    <row r="4">
      <c r="A4" s="20" t="n">
        <v>1</v>
      </c>
      <c r="B4" s="23" t="n">
        <v>10</v>
      </c>
      <c r="C4" s="23" t="n">
        <v>2025</v>
      </c>
      <c r="D4" s="24" t="n">
        <v>200</v>
      </c>
      <c r="E4" s="25" t="n">
        <v>8000</v>
      </c>
      <c r="F4" s="26" t="n">
        <v>0</v>
      </c>
      <c r="G4" s="27" t="n">
        <v>3.012</v>
      </c>
      <c r="H4" s="21" t="inlineStr">
        <is>
          <t>Agotado</t>
        </is>
      </c>
      <c r="I4" s="28" t="inlineStr">
        <is>
          <t>Auto</t>
        </is>
      </c>
      <c r="J4" s="29" t="inlineStr">
        <is>
          <t>CF Oct</t>
        </is>
      </c>
    </row>
    <row r="5">
      <c r="A5" s="16" t="n">
        <v>2</v>
      </c>
      <c r="B5" s="23" t="n">
        <v>11</v>
      </c>
      <c r="C5" s="23" t="n">
        <v>2025</v>
      </c>
      <c r="D5" s="24" t="n">
        <v>200</v>
      </c>
      <c r="E5" s="25" t="n">
        <v>12000</v>
      </c>
      <c r="F5" s="26" t="n">
        <v>4500</v>
      </c>
      <c r="G5" s="30" t="n">
        <v>2.99351</v>
      </c>
      <c r="H5" s="17" t="inlineStr">
        <is>
          <t>Parcial</t>
        </is>
      </c>
      <c r="I5" s="31" t="inlineStr">
        <is>
          <t>Auto</t>
        </is>
      </c>
      <c r="J5" s="32" t="inlineStr">
        <is>
          <t>CF Nov</t>
        </is>
      </c>
    </row>
    <row r="6">
      <c r="A6" s="20" t="n">
        <v>3</v>
      </c>
      <c r="B6" s="23" t="n">
        <v>12</v>
      </c>
      <c r="C6" s="23" t="n">
        <v>2025</v>
      </c>
      <c r="D6" s="24" t="n">
        <v>200</v>
      </c>
      <c r="E6" s="25" t="n">
        <v>15000</v>
      </c>
      <c r="F6" s="26" t="n">
        <v>15000</v>
      </c>
      <c r="G6" s="27" t="n">
        <v>3.04561</v>
      </c>
      <c r="H6" s="21" t="inlineStr">
        <is>
          <t>Pendiente</t>
        </is>
      </c>
      <c r="I6" s="28" t="inlineStr">
        <is>
          <t>Auto</t>
        </is>
      </c>
      <c r="J6" s="29" t="inlineStr">
        <is>
          <t>CF Dic con descuento</t>
        </is>
      </c>
    </row>
    <row r="7">
      <c r="A7" s="16" t="n"/>
      <c r="B7" s="23" t="n"/>
      <c r="C7" s="23" t="n"/>
      <c r="D7" s="24" t="n"/>
      <c r="E7" s="25" t="n"/>
      <c r="F7" s="26" t="n"/>
      <c r="G7" s="30" t="n"/>
      <c r="H7" s="17" t="n"/>
      <c r="I7" s="31" t="n"/>
      <c r="J7" s="32" t="n"/>
    </row>
    <row r="8">
      <c r="A8" s="20" t="n"/>
      <c r="B8" s="23" t="n"/>
      <c r="C8" s="23" t="n"/>
      <c r="D8" s="24" t="n"/>
      <c r="E8" s="25" t="n"/>
      <c r="F8" s="26" t="n"/>
      <c r="G8" s="27" t="n"/>
      <c r="H8" s="21" t="n"/>
      <c r="I8" s="28" t="n"/>
      <c r="J8" s="29" t="n"/>
    </row>
    <row r="9">
      <c r="A9" s="16" t="n"/>
      <c r="B9" s="23" t="n"/>
      <c r="C9" s="23" t="n"/>
      <c r="D9" s="24" t="n"/>
      <c r="E9" s="25" t="n"/>
      <c r="F9" s="26" t="n"/>
      <c r="G9" s="30" t="n"/>
      <c r="H9" s="17" t="n"/>
      <c r="I9" s="31" t="n"/>
      <c r="J9" s="32" t="n"/>
    </row>
    <row r="10">
      <c r="A10" s="20" t="n"/>
      <c r="B10" s="23" t="n"/>
      <c r="C10" s="23" t="n"/>
      <c r="D10" s="24" t="n"/>
      <c r="E10" s="25" t="n"/>
      <c r="F10" s="26" t="n"/>
      <c r="G10" s="27" t="n"/>
      <c r="H10" s="21" t="n"/>
      <c r="I10" s="28" t="n"/>
      <c r="J10" s="29" t="n"/>
    </row>
    <row r="11">
      <c r="A11" s="16" t="n"/>
      <c r="B11" s="23" t="n"/>
      <c r="C11" s="23" t="n"/>
      <c r="D11" s="24" t="n"/>
      <c r="E11" s="25" t="n"/>
      <c r="F11" s="33" t="n"/>
      <c r="G11" s="30" t="n"/>
      <c r="H11" s="17" t="n"/>
      <c r="I11" s="31" t="n"/>
      <c r="J11" s="32" t="n"/>
    </row>
    <row r="12">
      <c r="A12" s="20" t="n"/>
      <c r="B12" s="23" t="n"/>
      <c r="C12" s="23" t="n"/>
      <c r="D12" s="24" t="n"/>
      <c r="E12" s="25" t="n"/>
      <c r="F12" s="33" t="n"/>
      <c r="G12" s="27" t="n"/>
      <c r="H12" s="21" t="n"/>
      <c r="I12" s="28" t="n"/>
      <c r="J12" s="29" t="n"/>
    </row>
    <row r="13">
      <c r="A13" s="16" t="n"/>
      <c r="B13" s="23" t="n"/>
      <c r="C13" s="23" t="n"/>
      <c r="D13" s="24" t="n"/>
      <c r="E13" s="25" t="n"/>
      <c r="F13" s="33" t="n"/>
      <c r="G13" s="30" t="n"/>
      <c r="H13" s="17" t="n"/>
      <c r="I13" s="31" t="n"/>
      <c r="J13" s="32" t="n"/>
    </row>
    <row r="14">
      <c r="E14" s="3" t="inlineStr">
        <is>
          <t>Total Saldo:</t>
        </is>
      </c>
      <c r="F14" s="34">
        <f>SUM(F4:F13)</f>
        <v/>
      </c>
    </row>
  </sheetData>
  <sheetProtection selectLockedCells="1" selectUnlockedCells="0" algorithmName="SHA-512" sheet="1" objects="1" insertRows="1" insertHyperlinks="1" autoFilter="1" scenarios="1" formatColumns="1" deleteColumns="1" insertColumns="1" pivotTables="1" deleteRows="1" formatCells="1" saltValue="5tWPtE49Hwpu5rvc0RTX/g==" formatRows="1" sort="1" spinCount="100000" hashValue="acVTDoT7QaXLdBJ6WJ3Wr9dk3qGReB4KAnQ2cihtbt9OtgQAvYytwDne/0H8FA5ELeYH+Nf0T8ifPYHVeOFolg=="/>
  <mergeCells count="1">
    <mergeCell ref="A1:J1"/>
  </mergeCells>
  <pageMargins left="0.75" right="0.75" top="1" bottom="1" header="0.511811023622047" footer="0.511811023622047"/>
  <pageSetup orientation="portrait" paperSize="9" horizontalDpi="300" verticalDpi="300"/>
</worksheet>
</file>

<file path=xl/worksheets/sheet4.xml><?xml version="1.0" encoding="utf-8"?>
<worksheet xmlns="http://schemas.openxmlformats.org/spreadsheetml/2006/main">
  <sheetPr codeName="Hoja4">
    <tabColor rgb="FFC00000"/>
    <outlinePr summaryBelow="1" summaryRight="1"/>
    <pageSetUpPr/>
  </sheetPr>
  <dimension ref="A1:P17"/>
  <sheetViews>
    <sheetView zoomScaleNormal="100" workbookViewId="0">
      <selection activeCell="G23" sqref="G23"/>
    </sheetView>
  </sheetViews>
  <sheetFormatPr baseColWidth="10" defaultColWidth="8.5546875" defaultRowHeight="14.4"/>
  <cols>
    <col width="5" customWidth="1" style="111" min="1" max="1"/>
    <col width="6" customWidth="1" style="111" min="2" max="3"/>
    <col width="15.109375" customWidth="1" style="111" min="4" max="4"/>
    <col width="12" customWidth="1" style="111" min="5" max="8"/>
    <col width="13" customWidth="1" style="111" min="9" max="10"/>
    <col width="12" customWidth="1" style="111" min="11" max="13"/>
    <col width="9" customWidth="1" style="111" min="14" max="14"/>
    <col width="14" customWidth="1" style="111" min="15" max="15"/>
    <col width="14.77734375" customWidth="1" style="111" min="16" max="16"/>
    <col width="8.5546875" customWidth="1" style="111" min="17" max="17"/>
    <col width="8.5546875" customWidth="1" style="111" min="18" max="16384"/>
  </cols>
  <sheetData>
    <row r="1" ht="15.6" customHeight="1" s="111">
      <c r="A1" s="109" t="inlineStr">
        <is>
          <t>CONTROL DE CREDITO FISCAL IVA   Ley 843</t>
        </is>
      </c>
      <c r="B1" s="102" t="n"/>
      <c r="C1" s="102" t="n"/>
      <c r="D1" s="102" t="n"/>
      <c r="E1" s="102" t="n"/>
      <c r="F1" s="102" t="n"/>
      <c r="G1" s="102" t="n"/>
      <c r="H1" s="102" t="n"/>
      <c r="I1" s="102" t="n"/>
      <c r="J1" s="102" t="n"/>
      <c r="K1" s="102" t="n"/>
      <c r="L1" s="102" t="n"/>
      <c r="M1" s="102" t="n"/>
      <c r="N1" s="102" t="n"/>
    </row>
    <row r="3">
      <c r="A3" s="108" t="inlineStr">
        <is>
          <t>CALCULO CONTABLE (Ley 843)</t>
        </is>
      </c>
      <c r="B3" s="102" t="n"/>
      <c r="C3" s="102" t="n"/>
      <c r="D3" s="102" t="n"/>
      <c r="E3" s="102" t="n"/>
      <c r="F3" s="102" t="n"/>
      <c r="G3" s="102" t="n"/>
      <c r="H3" s="102" t="n"/>
      <c r="I3" s="102" t="n"/>
      <c r="J3" s="102" t="n"/>
      <c r="K3" s="102" t="n"/>
      <c r="L3" s="102" t="n"/>
      <c r="M3" s="102" t="n"/>
    </row>
    <row r="4" ht="24" customHeight="1" s="111">
      <c r="A4" s="35" t="inlineStr">
        <is>
          <t>#</t>
        </is>
      </c>
      <c r="B4" s="35" t="inlineStr">
        <is>
          <t>Mes</t>
        </is>
      </c>
      <c r="C4" s="35" t="inlineStr">
        <is>
          <t>Ano</t>
        </is>
      </c>
      <c r="D4" s="35" t="inlineStr">
        <is>
          <t>UFV Ini</t>
        </is>
      </c>
      <c r="E4" s="35" t="inlineStr">
        <is>
          <t>UFV Fin</t>
        </is>
      </c>
      <c r="F4" s="35" t="inlineStr">
        <is>
          <t>Saldo Ini</t>
        </is>
      </c>
      <c r="G4" s="35" t="inlineStr">
        <is>
          <t>MV</t>
        </is>
      </c>
      <c r="H4" s="35" t="inlineStr">
        <is>
          <t>Saldo con MV</t>
        </is>
      </c>
      <c r="I4" s="35" t="inlineStr">
        <is>
          <t>CF Nuevo</t>
        </is>
      </c>
      <c r="J4" s="35" t="inlineStr">
        <is>
          <t>Deb.Fiscal</t>
        </is>
      </c>
      <c r="K4" s="96" t="inlineStr">
        <is>
          <t>Difcia a favor</t>
        </is>
      </c>
      <c r="L4" s="96" t="inlineStr">
        <is>
          <t>DF compensado</t>
        </is>
      </c>
      <c r="M4" s="35" t="inlineStr">
        <is>
          <t>Saldo Sigte mes</t>
        </is>
      </c>
    </row>
    <row r="5">
      <c r="A5" s="20" t="n">
        <v>1</v>
      </c>
      <c r="B5" s="36" t="inlineStr">
        <is>
          <t>Ene</t>
        </is>
      </c>
      <c r="C5" s="37" t="n">
        <v>2025</v>
      </c>
      <c r="D5" s="38" t="n">
        <v>2.57833</v>
      </c>
      <c r="E5" s="38">
        <f>INDEX(UFVs!$D:$D, 48 + 1 + 1)</f>
        <v/>
      </c>
      <c r="F5" s="39" t="n">
        <v>23700</v>
      </c>
      <c r="G5" s="40">
        <f>IF(OR(F5=0,D5=0,E5=0),0,ROUND(F5*((E5/D5)-1),2))</f>
        <v/>
      </c>
      <c r="H5" s="40">
        <f>+F5+G5</f>
        <v/>
      </c>
      <c r="I5" s="41" t="n">
        <v>8000</v>
      </c>
      <c r="J5" s="41" t="n">
        <v>5000</v>
      </c>
      <c r="K5" s="48">
        <f>IF(I5&gt;J5,I5-J5,0)</f>
        <v/>
      </c>
      <c r="L5" s="48">
        <f>MIN(H5+I5,J5)</f>
        <v/>
      </c>
      <c r="M5" s="43">
        <f>MAX(0,H5+I5-J5)</f>
        <v/>
      </c>
      <c r="O5" s="49" t="n"/>
      <c r="P5" s="49" t="n"/>
    </row>
    <row r="6">
      <c r="A6" s="16" t="n">
        <v>2</v>
      </c>
      <c r="B6" s="44" t="inlineStr">
        <is>
          <t>Feb</t>
        </is>
      </c>
      <c r="C6" s="45" t="n">
        <v>2025</v>
      </c>
      <c r="D6" s="46">
        <f>E5</f>
        <v/>
      </c>
      <c r="E6" s="38">
        <f>INDEX(UFVs!$D:$D, 48 + 2 + 1)</f>
        <v/>
      </c>
      <c r="F6" s="47">
        <f>+M5</f>
        <v/>
      </c>
      <c r="G6" s="40">
        <f>IF(OR(F6=0,D6=0,E6=0),0,ROUND(F6*((E6/D6)-1),2))</f>
        <v/>
      </c>
      <c r="H6" s="40">
        <f>+F6+G6</f>
        <v/>
      </c>
      <c r="I6" s="41" t="n">
        <v>9000</v>
      </c>
      <c r="J6" s="41" t="n">
        <v>6500</v>
      </c>
      <c r="K6" s="48">
        <f>IF(I6&gt;J6,I6-J6,0)</f>
        <v/>
      </c>
      <c r="L6" s="48">
        <f>MIN(H6+I6,J6)</f>
        <v/>
      </c>
      <c r="M6" s="43">
        <f>MAX(0,H6+I6-J6)</f>
        <v/>
      </c>
      <c r="O6" s="49" t="n"/>
      <c r="P6" s="49" t="n"/>
    </row>
    <row r="7">
      <c r="A7" s="20" t="n">
        <v>3</v>
      </c>
      <c r="B7" s="36" t="inlineStr">
        <is>
          <t>Mar</t>
        </is>
      </c>
      <c r="C7" s="37" t="n">
        <v>2025</v>
      </c>
      <c r="D7" s="46">
        <f>E6</f>
        <v/>
      </c>
      <c r="E7" s="38">
        <f>INDEX(UFVs!$D:$D, 48 + 3 + 1)</f>
        <v/>
      </c>
      <c r="F7" s="47">
        <f>+M6</f>
        <v/>
      </c>
      <c r="G7" s="40">
        <f>IF(OR(F7=0,D7=0,E7=0),0,ROUND(F7*((E7/D7)-1),2))</f>
        <v/>
      </c>
      <c r="H7" s="40">
        <f>+F7+G7</f>
        <v/>
      </c>
      <c r="I7" s="41" t="n">
        <v>10000</v>
      </c>
      <c r="J7" s="41" t="n">
        <v>8000</v>
      </c>
      <c r="K7" s="48">
        <f>IF(I7&gt;J7,I7-J7,0)</f>
        <v/>
      </c>
      <c r="L7" s="48">
        <f>MIN(H7+I7,J7)</f>
        <v/>
      </c>
      <c r="M7" s="43">
        <f>MAX(0,H7+I7-J7)</f>
        <v/>
      </c>
      <c r="O7" s="49" t="n"/>
      <c r="P7" s="49" t="n"/>
    </row>
    <row r="8">
      <c r="A8" s="16" t="n">
        <v>4</v>
      </c>
      <c r="B8" s="44" t="inlineStr">
        <is>
          <t>Abr</t>
        </is>
      </c>
      <c r="C8" s="45" t="n">
        <v>2025</v>
      </c>
      <c r="D8" s="46">
        <f>E7</f>
        <v/>
      </c>
      <c r="E8" s="38">
        <f>INDEX(UFVs!$D:$D, 48 + 4 + 1)</f>
        <v/>
      </c>
      <c r="F8" s="47">
        <f>+M7</f>
        <v/>
      </c>
      <c r="G8" s="40">
        <f>IF(OR(F8=0,D8=0,E8=0),0,ROUND(F8*((E8/D8)-1),2))</f>
        <v/>
      </c>
      <c r="H8" s="40">
        <f>+F8+G8</f>
        <v/>
      </c>
      <c r="I8" s="41" t="n">
        <v>7500</v>
      </c>
      <c r="J8" s="41" t="n">
        <v>4000</v>
      </c>
      <c r="K8" s="48">
        <f>IF(I8&gt;J8,I8-J8,0)</f>
        <v/>
      </c>
      <c r="L8" s="48">
        <f>MIN(H8+I8,J8)</f>
        <v/>
      </c>
      <c r="M8" s="43">
        <f>MAX(0,H8+I8-J8)</f>
        <v/>
      </c>
      <c r="N8" s="49" t="n"/>
      <c r="O8" s="49" t="n"/>
      <c r="P8" s="49" t="n"/>
    </row>
    <row r="9">
      <c r="A9" s="20" t="n">
        <v>5</v>
      </c>
      <c r="B9" s="36" t="inlineStr">
        <is>
          <t>May</t>
        </is>
      </c>
      <c r="C9" s="37" t="n">
        <v>2025</v>
      </c>
      <c r="D9" s="46">
        <f>E8</f>
        <v/>
      </c>
      <c r="E9" s="38">
        <f>INDEX(UFVs!$D:$D, 48 + 5 + 1)</f>
        <v/>
      </c>
      <c r="F9" s="47">
        <f>+M8</f>
        <v/>
      </c>
      <c r="G9" s="40">
        <f>IF(OR(F9=0,D9=0,E9=0),0,ROUND(F9*((E9/D9)-1),2))</f>
        <v/>
      </c>
      <c r="H9" s="40">
        <f>+F9+G9</f>
        <v/>
      </c>
      <c r="I9" s="41" t="n">
        <v>8500</v>
      </c>
      <c r="J9" s="41" t="n">
        <v>5500</v>
      </c>
      <c r="K9" s="48">
        <f>IF(I9&gt;J9,I9-J9,0)</f>
        <v/>
      </c>
      <c r="L9" s="48">
        <f>MIN(H9+I9,J9)</f>
        <v/>
      </c>
      <c r="M9" s="43">
        <f>MAX(0,H9+I9-J9)</f>
        <v/>
      </c>
      <c r="O9" s="49" t="n"/>
      <c r="P9" s="49" t="n"/>
    </row>
    <row r="10">
      <c r="A10" s="16" t="n">
        <v>6</v>
      </c>
      <c r="B10" s="44" t="inlineStr">
        <is>
          <t>Jun</t>
        </is>
      </c>
      <c r="C10" s="45" t="n">
        <v>2025</v>
      </c>
      <c r="D10" s="46">
        <f>E9</f>
        <v/>
      </c>
      <c r="E10" s="38">
        <f>INDEX(UFVs!$D:$D, 48 + 6 + 1)</f>
        <v/>
      </c>
      <c r="F10" s="47">
        <f>+M9</f>
        <v/>
      </c>
      <c r="G10" s="40">
        <f>IF(OR(F10=0,D10=0,E10=0),0,ROUND(F10*((E10/D10)-1),2))</f>
        <v/>
      </c>
      <c r="H10" s="40">
        <f>+F10+G10</f>
        <v/>
      </c>
      <c r="I10" s="41" t="n">
        <v>9500</v>
      </c>
      <c r="J10" s="41" t="n">
        <v>7000</v>
      </c>
      <c r="K10" s="48">
        <f>IF(I10&gt;J10,I10-J10,0)</f>
        <v/>
      </c>
      <c r="L10" s="48">
        <f>MIN(H10+I10,J10)</f>
        <v/>
      </c>
      <c r="M10" s="43">
        <f>MAX(0,H10+I10-J10)</f>
        <v/>
      </c>
      <c r="O10" s="49" t="n"/>
      <c r="P10" s="49" t="n"/>
    </row>
    <row r="11">
      <c r="A11" s="20" t="n">
        <v>7</v>
      </c>
      <c r="B11" s="36" t="inlineStr">
        <is>
          <t>Jul</t>
        </is>
      </c>
      <c r="C11" s="37" t="n">
        <v>2025</v>
      </c>
      <c r="D11" s="46">
        <f>E10</f>
        <v/>
      </c>
      <c r="E11" s="38">
        <f>INDEX(UFVs!$D:$D, 48 + 7 + 1)</f>
        <v/>
      </c>
      <c r="F11" s="47">
        <f>+M10</f>
        <v/>
      </c>
      <c r="G11" s="40">
        <f>IF(OR(F11=0,D11=0,E11=0),0,ROUND(F11*((E11/D11)-1),2))</f>
        <v/>
      </c>
      <c r="H11" s="40">
        <f>+F11+G11</f>
        <v/>
      </c>
      <c r="I11" s="41" t="n">
        <v>8000</v>
      </c>
      <c r="J11" s="41" t="n">
        <v>5200</v>
      </c>
      <c r="K11" s="48">
        <f>IF(I11&gt;J11,I11-J11,0)</f>
        <v/>
      </c>
      <c r="L11" s="48">
        <f>MIN(H11+I11,J11)</f>
        <v/>
      </c>
      <c r="M11" s="43">
        <f>MAX(0,H11+I11-J11)</f>
        <v/>
      </c>
      <c r="O11" s="49" t="n"/>
      <c r="P11" s="49" t="n"/>
    </row>
    <row r="12">
      <c r="A12" s="16" t="n">
        <v>8</v>
      </c>
      <c r="B12" s="44" t="inlineStr">
        <is>
          <t>Ago</t>
        </is>
      </c>
      <c r="C12" s="45" t="n">
        <v>2025</v>
      </c>
      <c r="D12" s="46">
        <f>E11</f>
        <v/>
      </c>
      <c r="E12" s="38">
        <f>INDEX(UFVs!$D:$D, 48 + 8 + 1)</f>
        <v/>
      </c>
      <c r="F12" s="47">
        <f>+M11</f>
        <v/>
      </c>
      <c r="G12" s="40">
        <f>IF(OR(F12=0,D12=0,E12=0),0,ROUND(F12*((E12/D12)-1),2))</f>
        <v/>
      </c>
      <c r="H12" s="40">
        <f>+F12+G12</f>
        <v/>
      </c>
      <c r="I12" s="41" t="n">
        <v>8500</v>
      </c>
      <c r="J12" s="41" t="n">
        <v>6000</v>
      </c>
      <c r="K12" s="48">
        <f>IF(I12&gt;J12,I12-J12,0)</f>
        <v/>
      </c>
      <c r="L12" s="48">
        <f>MIN(H12+I12,J12)</f>
        <v/>
      </c>
      <c r="M12" s="43">
        <f>MAX(0,H12+I12-J12)</f>
        <v/>
      </c>
      <c r="O12" s="49" t="n"/>
      <c r="P12" s="49" t="n"/>
    </row>
    <row r="13">
      <c r="A13" s="20" t="n">
        <v>9</v>
      </c>
      <c r="B13" s="36" t="inlineStr">
        <is>
          <t>Sep</t>
        </is>
      </c>
      <c r="C13" s="37" t="n">
        <v>2025</v>
      </c>
      <c r="D13" s="46">
        <f>E12</f>
        <v/>
      </c>
      <c r="E13" s="38">
        <f>INDEX(UFVs!$D:$D, 48 + 9 + 1)</f>
        <v/>
      </c>
      <c r="F13" s="47">
        <f>+M12</f>
        <v/>
      </c>
      <c r="G13" s="40">
        <f>IF(OR(F13=0,D13=0,E13=0),0,ROUND(F13*((E13/D13)-1),2))</f>
        <v/>
      </c>
      <c r="H13" s="40">
        <f>+F13+G13</f>
        <v/>
      </c>
      <c r="I13" s="41" t="n">
        <v>9000</v>
      </c>
      <c r="J13" s="41" t="n">
        <v>7000</v>
      </c>
      <c r="K13" s="42">
        <f>IF(I13&gt;J13,I13-J13,0)</f>
        <v/>
      </c>
      <c r="L13" s="42">
        <f>MIN(H13+I13,J13)</f>
        <v/>
      </c>
      <c r="M13" s="43">
        <f>MAX(0,H13+I13-J13)</f>
        <v/>
      </c>
      <c r="O13" s="49" t="n"/>
      <c r="P13" s="49" t="n"/>
    </row>
    <row r="14">
      <c r="A14" s="16" t="n">
        <v>10</v>
      </c>
      <c r="B14" s="44" t="inlineStr">
        <is>
          <t>Oct</t>
        </is>
      </c>
      <c r="C14" s="45" t="n">
        <v>2025</v>
      </c>
      <c r="D14" s="46">
        <f>E13</f>
        <v/>
      </c>
      <c r="E14" s="38">
        <f>INDEX(UFVs!$D:$D, 48 + 10 + 1)</f>
        <v/>
      </c>
      <c r="F14" s="47">
        <f>+M13</f>
        <v/>
      </c>
      <c r="G14" s="40">
        <f>IF(OR(F14=0,D14=0,E14=0),0,ROUND(F14*((E14/D14)-1),2))</f>
        <v/>
      </c>
      <c r="H14" s="40">
        <f>+F14+G14</f>
        <v/>
      </c>
      <c r="I14" s="41" t="n">
        <v>8000</v>
      </c>
      <c r="J14" s="41" t="n">
        <v>5300</v>
      </c>
      <c r="K14" s="48">
        <f>IF(I14&gt;J14,I14-J14,0)</f>
        <v/>
      </c>
      <c r="L14" s="48">
        <f>MIN(H14+I14,J14)</f>
        <v/>
      </c>
      <c r="M14" s="43">
        <f>MAX(0,H14+I14-J14)</f>
        <v/>
      </c>
      <c r="O14" s="49" t="n"/>
      <c r="P14" s="49" t="n"/>
    </row>
    <row r="15">
      <c r="A15" s="20" t="n">
        <v>11</v>
      </c>
      <c r="B15" s="36" t="inlineStr">
        <is>
          <t>Nov</t>
        </is>
      </c>
      <c r="C15" s="37" t="n">
        <v>2025</v>
      </c>
      <c r="D15" s="46">
        <f>E14</f>
        <v/>
      </c>
      <c r="E15" s="38">
        <f>INDEX(UFVs!$D:$D, 48 + 11 + 1)</f>
        <v/>
      </c>
      <c r="F15" s="47">
        <f>+M14</f>
        <v/>
      </c>
      <c r="G15" s="40">
        <f>IF(OR(F15=0,D15=0,E15=0),0,ROUND(F15*((E15/D15)-1),2))</f>
        <v/>
      </c>
      <c r="H15" s="40">
        <f>+F15+G15</f>
        <v/>
      </c>
      <c r="I15" s="41" t="n">
        <v>12000</v>
      </c>
      <c r="J15" s="41" t="n">
        <v>7800</v>
      </c>
      <c r="K15" s="42">
        <f>IF(I15&gt;J15,I15-J15,0)</f>
        <v/>
      </c>
      <c r="L15" s="42">
        <f>MIN(H15+I15,J15)</f>
        <v/>
      </c>
      <c r="M15" s="43">
        <f>MAX(0,H15+I15-J15)</f>
        <v/>
      </c>
      <c r="O15" s="49" t="n"/>
      <c r="P15" s="49" t="n"/>
    </row>
    <row r="16">
      <c r="A16" s="16" t="n">
        <v>12</v>
      </c>
      <c r="B16" s="44" t="inlineStr">
        <is>
          <t>Dic</t>
        </is>
      </c>
      <c r="C16" s="45" t="n">
        <v>2025</v>
      </c>
      <c r="D16" s="46">
        <f>E15</f>
        <v/>
      </c>
      <c r="E16" s="38">
        <f>INDEX(UFVs!$D:$D, 48 + 12 + 1)</f>
        <v/>
      </c>
      <c r="F16" s="47">
        <f>+M15</f>
        <v/>
      </c>
      <c r="G16" s="40">
        <f>IF(OR(F16=0,D16=0,E16=0),0,ROUND(F16*((E16/D16)-1),2))</f>
        <v/>
      </c>
      <c r="H16" s="40">
        <f>+F16+G16</f>
        <v/>
      </c>
      <c r="I16" s="41" t="n">
        <v>15000</v>
      </c>
      <c r="J16" s="41" t="n">
        <v>9200</v>
      </c>
      <c r="K16" s="48">
        <f>IF(I16&gt;J16,I16-J16,0)</f>
        <v/>
      </c>
      <c r="L16" s="48">
        <f>MIN(H16+I16,J16)</f>
        <v/>
      </c>
      <c r="M16" s="43">
        <f>MAX(0,H16+I16-J16)</f>
        <v/>
      </c>
      <c r="O16" s="49" t="n"/>
      <c r="P16" s="49" t="n"/>
    </row>
    <row r="17" ht="15.6" customHeight="1" s="111">
      <c r="E17" s="3" t="inlineStr">
        <is>
          <t>TOTALES:</t>
        </is>
      </c>
      <c r="F17" s="97">
        <f>SUM(F5:F16)</f>
        <v/>
      </c>
      <c r="G17" s="3">
        <f>SUM(G5:G16)</f>
        <v/>
      </c>
      <c r="H17" s="3">
        <f>+F17+G17</f>
        <v/>
      </c>
      <c r="I17" s="50">
        <f>SUM(I5:I16)</f>
        <v/>
      </c>
      <c r="J17" s="50">
        <f>SUM(J5:J16)</f>
        <v/>
      </c>
      <c r="K17" s="97">
        <f>SUM(K5:K16)</f>
        <v/>
      </c>
      <c r="L17" s="97">
        <f>SUM(L5:L16)</f>
        <v/>
      </c>
      <c r="M17" s="10">
        <f>+M16</f>
        <v/>
      </c>
      <c r="O17" s="49" t="n"/>
      <c r="P17" s="49" t="n"/>
    </row>
  </sheetData>
  <mergeCells count="2">
    <mergeCell ref="A3:M3"/>
    <mergeCell ref="A1:N1"/>
  </mergeCells>
  <pageMargins left="0.75" right="0.75" top="1" bottom="1" header="0.511811023622047" footer="0.511811023622047"/>
  <pageSetup orientation="portrait" paperSize="9" horizontalDpi="300" verticalDpi="300"/>
</worksheet>
</file>

<file path=xl/worksheets/sheet5.xml><?xml version="1.0" encoding="utf-8"?>
<worksheet xmlns="http://schemas.openxmlformats.org/spreadsheetml/2006/main">
  <sheetPr codeName="Hoja5">
    <outlinePr summaryBelow="1" summaryRight="1"/>
    <pageSetUpPr/>
  </sheetPr>
  <dimension ref="A1:E162"/>
  <sheetViews>
    <sheetView topLeftCell="A60" workbookViewId="0">
      <selection activeCell="H82" sqref="H82"/>
    </sheetView>
  </sheetViews>
  <sheetFormatPr baseColWidth="10" defaultColWidth="8.6640625" defaultRowHeight="14.4"/>
  <cols>
    <col width="15" customWidth="1" style="111" min="1" max="1"/>
    <col width="12" customWidth="1" style="111" min="2" max="2"/>
    <col width="40" customWidth="1" style="111" min="3" max="3"/>
    <col width="15" customWidth="1" style="111" min="4" max="5"/>
    <col width="8.6640625" customWidth="1" style="111" min="6" max="7"/>
    <col width="8.6640625" customWidth="1" style="111" min="8" max="16384"/>
  </cols>
  <sheetData>
    <row r="1" ht="17.4" customHeight="1" s="111">
      <c r="A1" s="113" t="inlineStr">
        <is>
          <t>ASIENTOS CONTABLES SUGERIDOS</t>
        </is>
      </c>
    </row>
    <row r="2">
      <c r="A2" s="116" t="inlineStr">
        <is>
          <t>Control de Crédito Fiscal IVA - Bolivia Impuestos</t>
        </is>
      </c>
    </row>
    <row r="4">
      <c r="A4" s="117" t="inlineStr">
        <is>
          <t>PLAN DE CUENTAS (PUC Bolivia)</t>
        </is>
      </c>
    </row>
    <row r="5">
      <c r="B5" s="51" t="inlineStr">
        <is>
          <t>Código</t>
        </is>
      </c>
      <c r="C5" s="51" t="inlineStr">
        <is>
          <t>Nombre</t>
        </is>
      </c>
      <c r="D5" s="51" t="inlineStr">
        <is>
          <t>Descripción</t>
        </is>
      </c>
    </row>
    <row r="6">
      <c r="B6" t="inlineStr">
        <is>
          <t>1.1.6.001.001</t>
        </is>
      </c>
      <c r="C6" t="inlineStr">
        <is>
          <t>IVA CREDITO FISCAL</t>
        </is>
      </c>
      <c r="D6" t="inlineStr">
        <is>
          <t>Saldos de CF mas Mantenimiento de Valor</t>
        </is>
      </c>
    </row>
    <row r="7">
      <c r="B7" t="inlineStr">
        <is>
          <t>2.1.4.001.001</t>
        </is>
      </c>
      <c r="C7" t="inlineStr">
        <is>
          <t>IVA DEBITO FISCAL</t>
        </is>
      </c>
      <c r="D7" t="inlineStr">
        <is>
          <t>Débito fiscal a pagar</t>
        </is>
      </c>
    </row>
    <row r="8">
      <c r="B8" t="inlineStr">
        <is>
          <t>4.4.1.002.001</t>
        </is>
      </c>
      <c r="C8" t="inlineStr">
        <is>
          <t>MANT. DE VALOR (Ingreso)</t>
        </is>
      </c>
      <c r="D8" t="inlineStr">
        <is>
          <t>Actualización devengada</t>
        </is>
      </c>
    </row>
    <row r="9">
      <c r="B9" t="inlineStr">
        <is>
          <t>5.2.3.001.001</t>
        </is>
      </c>
      <c r="C9" t="inlineStr">
        <is>
          <t>MANT. DE VALOR (Gasto)</t>
        </is>
      </c>
      <c r="D9" t="inlineStr">
        <is>
          <t>Baja de CF actualizado</t>
        </is>
      </c>
    </row>
    <row r="10">
      <c r="B10" t="inlineStr">
        <is>
          <t>1.1.1.002.001</t>
        </is>
      </c>
      <c r="C10" t="inlineStr">
        <is>
          <t>BANCOS MN</t>
        </is>
      </c>
      <c r="D10" t="inlineStr">
        <is>
          <t>Pago en efectivo DF no compensado</t>
        </is>
      </c>
    </row>
    <row r="12">
      <c r="A12" s="110" t="inlineStr">
        <is>
          <t>═══ ENERO ═══</t>
        </is>
      </c>
    </row>
    <row r="13">
      <c r="A13" s="52" t="inlineStr">
        <is>
          <t>A) Actualización MV</t>
        </is>
      </c>
    </row>
    <row r="14">
      <c r="B14" s="52" t="inlineStr">
        <is>
          <t>Fecha</t>
        </is>
      </c>
      <c r="C14" s="52" t="inlineStr">
        <is>
          <t>Concepto</t>
        </is>
      </c>
      <c r="D14" s="52" t="inlineStr">
        <is>
          <t>Debe (Bs)</t>
        </is>
      </c>
      <c r="E14" s="52" t="inlineStr">
        <is>
          <t>Haber (Bs)</t>
        </is>
      </c>
    </row>
    <row r="15">
      <c r="B15" s="53">
        <f>IF(CALCULOS!G5&lt;&gt;0, EOMONTH(DATE(INICIO!$C$10, 1, 1), 0), "")</f>
        <v/>
      </c>
      <c r="C15" t="inlineStr">
        <is>
          <t>1.1.6.001.001 IVA CREDITO FISCAL</t>
        </is>
      </c>
      <c r="D15" s="49">
        <f>+CALCULOS!G5</f>
        <v/>
      </c>
    </row>
    <row r="16">
      <c r="C16" t="inlineStr">
        <is>
          <t xml:space="preserve">    4.4.1.002.001 MANT. DE VALOR</t>
        </is>
      </c>
      <c r="E16" s="49">
        <f>IF(D15&lt;&gt;"", D15, "")</f>
        <v/>
      </c>
    </row>
    <row r="18">
      <c r="A18" s="52" t="inlineStr">
        <is>
          <t>B) Compensación IVA</t>
        </is>
      </c>
    </row>
    <row r="19">
      <c r="B19" s="52" t="inlineStr">
        <is>
          <t>Fecha</t>
        </is>
      </c>
      <c r="C19" s="52" t="inlineStr">
        <is>
          <t>Concepto</t>
        </is>
      </c>
      <c r="D19" s="52" t="inlineStr">
        <is>
          <t>Debe (Bs)</t>
        </is>
      </c>
      <c r="E19" s="52" t="inlineStr">
        <is>
          <t>Haber (Bs)</t>
        </is>
      </c>
    </row>
    <row r="20">
      <c r="B20" s="53">
        <f>IF(CALCULOS!J5&gt;0, EOMONTH(DATE(INICIO!$C$10, 1, 1), 0), "")</f>
        <v/>
      </c>
      <c r="C20" t="inlineStr">
        <is>
          <t>2.1.4.001.001 IVA DEBITO FISCAL</t>
        </is>
      </c>
      <c r="D20" s="49">
        <f>IF(CALCULOS!J5&gt;0, CALCULOS!J5, "")</f>
        <v/>
      </c>
    </row>
    <row r="21">
      <c r="C21" t="inlineStr">
        <is>
          <t xml:space="preserve">    1.1.6.001.001 IVA CREDITO FISCAL</t>
        </is>
      </c>
      <c r="E21" s="49">
        <f>IF(CALCULOS!L5&gt;0, CALCULOS!L5, "")</f>
        <v/>
      </c>
    </row>
    <row r="22">
      <c r="C22" t="inlineStr">
        <is>
          <t xml:space="preserve">    1.1.1.002.001 BANCOS MN</t>
        </is>
      </c>
      <c r="E22">
        <f>IF(CALCULOS!J5-CALCULOS!L5&gt;0, CALCULOS!J5-CALCULOS!L5, "")</f>
        <v/>
      </c>
    </row>
    <row r="24">
      <c r="A24" s="110" t="inlineStr">
        <is>
          <t>═══ FEBRERO ═══</t>
        </is>
      </c>
    </row>
    <row r="25">
      <c r="A25" s="52" t="inlineStr">
        <is>
          <t>A) Actualización MV</t>
        </is>
      </c>
    </row>
    <row r="26">
      <c r="B26" s="52" t="inlineStr">
        <is>
          <t>Fecha</t>
        </is>
      </c>
      <c r="C26" s="52" t="inlineStr">
        <is>
          <t>Concepto</t>
        </is>
      </c>
      <c r="D26" s="52" t="inlineStr">
        <is>
          <t>Debe (Bs)</t>
        </is>
      </c>
      <c r="E26" s="52" t="inlineStr">
        <is>
          <t>Haber (Bs)</t>
        </is>
      </c>
    </row>
    <row r="27">
      <c r="B27" s="53">
        <f>IF(CALCULOS!G6&lt;&gt;0, EOMONTH(DATE(INICIO!$C$10, 2, 1), 0), "")</f>
        <v/>
      </c>
      <c r="C27" t="inlineStr">
        <is>
          <t>1.1.6.001.001 IVA CREDITO FISCAL</t>
        </is>
      </c>
      <c r="D27" s="49">
        <f>+CALCULOS!G6</f>
        <v/>
      </c>
    </row>
    <row r="28">
      <c r="C28" t="inlineStr">
        <is>
          <t xml:space="preserve">    4.4.1.002.001 MANT. DE VALOR</t>
        </is>
      </c>
      <c r="E28" s="49">
        <f>IF(D27&lt;&gt;"", D27, "")</f>
        <v/>
      </c>
    </row>
    <row r="30">
      <c r="A30" s="52" t="inlineStr">
        <is>
          <t>B) Compensación IVA</t>
        </is>
      </c>
    </row>
    <row r="31">
      <c r="B31" s="52" t="inlineStr">
        <is>
          <t>Fecha</t>
        </is>
      </c>
      <c r="C31" s="52" t="inlineStr">
        <is>
          <t>Concepto</t>
        </is>
      </c>
      <c r="D31" s="52" t="inlineStr">
        <is>
          <t>Debe (Bs)</t>
        </is>
      </c>
      <c r="E31" s="52" t="inlineStr">
        <is>
          <t>Haber (Bs)</t>
        </is>
      </c>
    </row>
    <row r="32">
      <c r="B32" s="53">
        <f>IF(CALCULOS!J6&gt;0, EOMONTH(DATE(INICIO!$C$10, 2, 1), 0), "")</f>
        <v/>
      </c>
      <c r="C32" t="inlineStr">
        <is>
          <t>2.1.4.001.001 IVA DEBITO FISCAL</t>
        </is>
      </c>
      <c r="D32" s="49">
        <f>IF(CALCULOS!J6&gt;0, CALCULOS!J6, "")</f>
        <v/>
      </c>
    </row>
    <row r="33">
      <c r="C33" t="inlineStr">
        <is>
          <t xml:space="preserve">    1.1.6.001.001 IVA CREDITO FISCAL</t>
        </is>
      </c>
      <c r="E33" s="49">
        <f>IF(CALCULOS!L6&gt;0, CALCULOS!L6, "")</f>
        <v/>
      </c>
    </row>
    <row r="34">
      <c r="C34" t="inlineStr">
        <is>
          <t xml:space="preserve">    1.1.1.002.001 BANCOS MN</t>
        </is>
      </c>
      <c r="E34">
        <f>IF(CALCULOS!J6-CALCULOS!L6&gt;0, CALCULOS!J6-CALCULOS!L6, "")</f>
        <v/>
      </c>
    </row>
    <row r="36">
      <c r="A36" s="110" t="inlineStr">
        <is>
          <t>═══ MARZO ═══</t>
        </is>
      </c>
    </row>
    <row r="37">
      <c r="A37" s="52" t="inlineStr">
        <is>
          <t>A) Actualización MV</t>
        </is>
      </c>
    </row>
    <row r="38">
      <c r="B38" s="52" t="inlineStr">
        <is>
          <t>Fecha</t>
        </is>
      </c>
      <c r="C38" s="52" t="inlineStr">
        <is>
          <t>Concepto</t>
        </is>
      </c>
      <c r="D38" s="52" t="inlineStr">
        <is>
          <t>Debe (Bs)</t>
        </is>
      </c>
      <c r="E38" s="52" t="inlineStr">
        <is>
          <t>Haber (Bs)</t>
        </is>
      </c>
    </row>
    <row r="39">
      <c r="B39" s="53">
        <f>IF(CALCULOS!G7&lt;&gt;0, EOMONTH(DATE(INICIO!$C$10, 3, 1), 0), "")</f>
        <v/>
      </c>
      <c r="C39" t="inlineStr">
        <is>
          <t>1.1.6.001.001 IVA CREDITO FISCAL</t>
        </is>
      </c>
      <c r="D39" s="49">
        <f>+CALCULOS!G7</f>
        <v/>
      </c>
    </row>
    <row r="40">
      <c r="C40" t="inlineStr">
        <is>
          <t xml:space="preserve">    4.4.1.002.001 MANT. DE VALOR</t>
        </is>
      </c>
      <c r="E40" s="49">
        <f>IF(D39&lt;&gt;"", D39, "")</f>
        <v/>
      </c>
    </row>
    <row r="42">
      <c r="A42" s="52" t="inlineStr">
        <is>
          <t>B) Compensación IVA</t>
        </is>
      </c>
    </row>
    <row r="43">
      <c r="B43" s="52" t="inlineStr">
        <is>
          <t>Fecha</t>
        </is>
      </c>
      <c r="C43" s="52" t="inlineStr">
        <is>
          <t>Concepto</t>
        </is>
      </c>
      <c r="D43" s="52" t="inlineStr">
        <is>
          <t>Debe (Bs)</t>
        </is>
      </c>
      <c r="E43" s="52" t="inlineStr">
        <is>
          <t>Haber (Bs)</t>
        </is>
      </c>
    </row>
    <row r="44">
      <c r="B44" s="53">
        <f>IF(CALCULOS!J7&gt;0, EOMONTH(DATE(INICIO!$C$10, 3, 1), 0), "")</f>
        <v/>
      </c>
      <c r="C44" t="inlineStr">
        <is>
          <t>2.1.4.001.001 IVA DEBITO FISCAL</t>
        </is>
      </c>
      <c r="D44" s="49">
        <f>IF(CALCULOS!J7&gt;0, CALCULOS!J7, "")</f>
        <v/>
      </c>
    </row>
    <row r="45">
      <c r="C45" t="inlineStr">
        <is>
          <t xml:space="preserve">    1.1.6.001.001 IVA CREDITO FISCAL</t>
        </is>
      </c>
      <c r="E45" s="49">
        <f>IF(CALCULOS!L7&gt;0, CALCULOS!L7, "")</f>
        <v/>
      </c>
    </row>
    <row r="46">
      <c r="C46" t="inlineStr">
        <is>
          <t xml:space="preserve">    1.1.1.002.001 BANCOS MN</t>
        </is>
      </c>
      <c r="E46">
        <f>IF(CALCULOS!J7-CALCULOS!L7&gt;0, CALCULOS!J7-CALCULOS!L7, "")</f>
        <v/>
      </c>
    </row>
    <row r="48">
      <c r="A48" s="110" t="inlineStr">
        <is>
          <t>═══ ABRIL ═══</t>
        </is>
      </c>
    </row>
    <row r="49">
      <c r="A49" s="52" t="inlineStr">
        <is>
          <t>A) Actualización MV</t>
        </is>
      </c>
    </row>
    <row r="50">
      <c r="B50" s="52" t="inlineStr">
        <is>
          <t>Fecha</t>
        </is>
      </c>
      <c r="C50" s="52" t="inlineStr">
        <is>
          <t>Concepto</t>
        </is>
      </c>
      <c r="D50" s="52" t="inlineStr">
        <is>
          <t>Debe (Bs)</t>
        </is>
      </c>
      <c r="E50" s="52" t="inlineStr">
        <is>
          <t>Haber (Bs)</t>
        </is>
      </c>
    </row>
    <row r="51">
      <c r="B51" s="53">
        <f>IF(CALCULOS!G8&lt;&gt;0, EOMONTH(DATE(INICIO!$C$10, 4, 1), 0), "")</f>
        <v/>
      </c>
      <c r="C51" t="inlineStr">
        <is>
          <t>1.1.6.001.001 IVA CREDITO FISCAL</t>
        </is>
      </c>
      <c r="D51" s="49">
        <f>+CALCULOS!G8</f>
        <v/>
      </c>
    </row>
    <row r="52">
      <c r="C52" t="inlineStr">
        <is>
          <t xml:space="preserve">    4.4.1.002.001 MANT. DE VALOR</t>
        </is>
      </c>
      <c r="E52" s="49">
        <f>IF(D51&lt;&gt;"", D51, "")</f>
        <v/>
      </c>
    </row>
    <row r="54">
      <c r="A54" s="52" t="inlineStr">
        <is>
          <t>B) Compensación IVA</t>
        </is>
      </c>
    </row>
    <row r="55">
      <c r="B55" s="52" t="inlineStr">
        <is>
          <t>Fecha</t>
        </is>
      </c>
      <c r="C55" s="52" t="inlineStr">
        <is>
          <t>Concepto</t>
        </is>
      </c>
      <c r="D55" s="52" t="inlineStr">
        <is>
          <t>Debe (Bs)</t>
        </is>
      </c>
      <c r="E55" s="52" t="inlineStr">
        <is>
          <t>Haber (Bs)</t>
        </is>
      </c>
    </row>
    <row r="56">
      <c r="B56" s="53">
        <f>IF(CALCULOS!J8&gt;0, EOMONTH(DATE(INICIO!$C$10, 4, 1), 0), "")</f>
        <v/>
      </c>
      <c r="C56" t="inlineStr">
        <is>
          <t>2.1.4.001.001 IVA DEBITO FISCAL</t>
        </is>
      </c>
      <c r="D56" s="49">
        <f>IF(CALCULOS!J8&gt;0, CALCULOS!J8, "")</f>
        <v/>
      </c>
    </row>
    <row r="57">
      <c r="C57" t="inlineStr">
        <is>
          <t xml:space="preserve">    1.1.6.001.001 IVA CREDITO FISCAL</t>
        </is>
      </c>
      <c r="E57" s="49">
        <f>IF(CALCULOS!L8&gt;0, CALCULOS!L8, "")</f>
        <v/>
      </c>
    </row>
    <row r="58">
      <c r="C58" t="inlineStr">
        <is>
          <t xml:space="preserve">    1.1.1.002.001 BANCOS MN</t>
        </is>
      </c>
      <c r="E58">
        <f>IF(CALCULOS!J8-CALCULOS!L8&gt;0, CALCULOS!J8-CALCULOS!L8, "")</f>
        <v/>
      </c>
    </row>
    <row r="60">
      <c r="A60" s="110" t="inlineStr">
        <is>
          <t>═══ MAYO ═══</t>
        </is>
      </c>
    </row>
    <row r="61">
      <c r="A61" s="52" t="inlineStr">
        <is>
          <t>A) Actualización MV</t>
        </is>
      </c>
    </row>
    <row r="62">
      <c r="B62" s="52" t="inlineStr">
        <is>
          <t>Fecha</t>
        </is>
      </c>
      <c r="C62" s="52" t="inlineStr">
        <is>
          <t>Concepto</t>
        </is>
      </c>
      <c r="D62" s="52" t="inlineStr">
        <is>
          <t>Debe (Bs)</t>
        </is>
      </c>
      <c r="E62" s="52" t="inlineStr">
        <is>
          <t>Haber (Bs)</t>
        </is>
      </c>
    </row>
    <row r="63">
      <c r="B63" s="53">
        <f>IF(CALCULOS!G9&lt;&gt;0, EOMONTH(DATE(INICIO!$C$10, 5, 1), 0), "")</f>
        <v/>
      </c>
      <c r="C63" t="inlineStr">
        <is>
          <t>1.1.6.001.001 IVA CREDITO FISCAL</t>
        </is>
      </c>
      <c r="D63" s="49">
        <f>+CALCULOS!G9</f>
        <v/>
      </c>
    </row>
    <row r="64">
      <c r="C64" t="inlineStr">
        <is>
          <t xml:space="preserve">    4.4.1.002.001 MANT. DE VALOR</t>
        </is>
      </c>
      <c r="E64" s="49">
        <f>IF(D63&lt;&gt;"", D63, "")</f>
        <v/>
      </c>
    </row>
    <row r="66">
      <c r="A66" s="52" t="inlineStr">
        <is>
          <t>B) Compensación IVA</t>
        </is>
      </c>
    </row>
    <row r="67">
      <c r="B67" s="52" t="inlineStr">
        <is>
          <t>Fecha</t>
        </is>
      </c>
      <c r="C67" s="52" t="inlineStr">
        <is>
          <t>Concepto</t>
        </is>
      </c>
      <c r="D67" s="52" t="inlineStr">
        <is>
          <t>Debe (Bs)</t>
        </is>
      </c>
      <c r="E67" s="52" t="inlineStr">
        <is>
          <t>Haber (Bs)</t>
        </is>
      </c>
    </row>
    <row r="68">
      <c r="B68" s="53">
        <f>IF(CALCULOS!J9&gt;0, EOMONTH(DATE(INICIO!$C$10, 5, 1), 0), "")</f>
        <v/>
      </c>
      <c r="C68" t="inlineStr">
        <is>
          <t>2.1.4.001.001 IVA DEBITO FISCAL</t>
        </is>
      </c>
      <c r="D68" s="49">
        <f>IF(CALCULOS!J9&gt;0, CALCULOS!J9, "")</f>
        <v/>
      </c>
    </row>
    <row r="69">
      <c r="C69" t="inlineStr">
        <is>
          <t xml:space="preserve">    1.1.6.001.001 IVA CREDITO FISCAL</t>
        </is>
      </c>
      <c r="E69" s="49">
        <f>IF(CALCULOS!L9&gt;0, CALCULOS!L9, "")</f>
        <v/>
      </c>
    </row>
    <row r="70">
      <c r="C70" t="inlineStr">
        <is>
          <t xml:space="preserve">    1.1.1.002.001 BANCOS MN</t>
        </is>
      </c>
      <c r="E70">
        <f>IF(CALCULOS!J9-CALCULOS!L9&gt;0, CALCULOS!J9-CALCULOS!L9, "")</f>
        <v/>
      </c>
    </row>
    <row r="72">
      <c r="A72" s="110" t="inlineStr">
        <is>
          <t>═══ JUNIO ═══</t>
        </is>
      </c>
    </row>
    <row r="73">
      <c r="A73" s="52" t="inlineStr">
        <is>
          <t>A) Actualización MV</t>
        </is>
      </c>
    </row>
    <row r="74">
      <c r="B74" s="52" t="inlineStr">
        <is>
          <t>Fecha</t>
        </is>
      </c>
      <c r="C74" s="52" t="inlineStr">
        <is>
          <t>Concepto</t>
        </is>
      </c>
      <c r="D74" s="52" t="inlineStr">
        <is>
          <t>Debe (Bs)</t>
        </is>
      </c>
      <c r="E74" s="52" t="inlineStr">
        <is>
          <t>Haber (Bs)</t>
        </is>
      </c>
    </row>
    <row r="75">
      <c r="B75" s="53">
        <f>IF(CALCULOS!G10&lt;&gt;0, EOMONTH(DATE(INICIO!$C$10, 6, 1), 0), "")</f>
        <v/>
      </c>
      <c r="C75" t="inlineStr">
        <is>
          <t>1.1.6.001.001 IVA CREDITO FISCAL</t>
        </is>
      </c>
      <c r="D75" s="49">
        <f>+CALCULOS!G10</f>
        <v/>
      </c>
    </row>
    <row r="76">
      <c r="C76" t="inlineStr">
        <is>
          <t xml:space="preserve">    4.4.1.002.001 MANT. DE VALOR</t>
        </is>
      </c>
      <c r="E76" s="49">
        <f>IF(D75&lt;&gt;"", D75, "")</f>
        <v/>
      </c>
    </row>
    <row r="78">
      <c r="A78" s="52" t="inlineStr">
        <is>
          <t>B) Compensación IVA</t>
        </is>
      </c>
    </row>
    <row r="79">
      <c r="B79" s="52" t="inlineStr">
        <is>
          <t>Fecha</t>
        </is>
      </c>
      <c r="C79" s="52" t="inlineStr">
        <is>
          <t>Concepto</t>
        </is>
      </c>
      <c r="D79" s="52" t="inlineStr">
        <is>
          <t>Debe (Bs)</t>
        </is>
      </c>
      <c r="E79" s="52" t="inlineStr">
        <is>
          <t>Haber (Bs)</t>
        </is>
      </c>
    </row>
    <row r="80">
      <c r="B80" s="53">
        <f>IF(CALCULOS!J10&gt;0, EOMONTH(DATE(INICIO!$C$10, 6, 1), 0), "")</f>
        <v/>
      </c>
      <c r="C80" t="inlineStr">
        <is>
          <t>2.1.4.001.001 IVA DEBITO FISCAL</t>
        </is>
      </c>
      <c r="D80" s="49">
        <f>IF(CALCULOS!J10&gt;0, CALCULOS!J10, "")</f>
        <v/>
      </c>
    </row>
    <row r="81">
      <c r="C81" t="inlineStr">
        <is>
          <t xml:space="preserve">    1.1.6.001.001 IVA CREDITO FISCAL</t>
        </is>
      </c>
      <c r="E81" s="49">
        <f>IF(CALCULOS!L10&gt;0, CALCULOS!L10, "")</f>
        <v/>
      </c>
    </row>
    <row r="82">
      <c r="C82" t="inlineStr">
        <is>
          <t xml:space="preserve">    1.1.1.002.001 BANCOS MN</t>
        </is>
      </c>
      <c r="E82">
        <f>IF(CALCULOS!J10-CALCULOS!L10&gt;0, CALCULOS!J10-CALCULOS!L10, "")</f>
        <v/>
      </c>
    </row>
    <row r="84">
      <c r="A84" s="110" t="inlineStr">
        <is>
          <t>═══ JULIO ═══</t>
        </is>
      </c>
    </row>
    <row r="85">
      <c r="A85" s="52" t="inlineStr">
        <is>
          <t>A) Actualización MV</t>
        </is>
      </c>
    </row>
    <row r="86">
      <c r="B86" s="52" t="inlineStr">
        <is>
          <t>Fecha</t>
        </is>
      </c>
      <c r="C86" s="52" t="inlineStr">
        <is>
          <t>Concepto</t>
        </is>
      </c>
      <c r="D86" s="52" t="inlineStr">
        <is>
          <t>Debe (Bs)</t>
        </is>
      </c>
      <c r="E86" s="52" t="inlineStr">
        <is>
          <t>Haber (Bs)</t>
        </is>
      </c>
    </row>
    <row r="87">
      <c r="B87" s="53">
        <f>IF(CALCULOS!G11&lt;&gt;0, EOMONTH(DATE(INICIO!$C$10, 7, 1), 0), "")</f>
        <v/>
      </c>
      <c r="C87" t="inlineStr">
        <is>
          <t>1.1.6.001.001 IVA CREDITO FISCAL</t>
        </is>
      </c>
      <c r="D87" s="49">
        <f>+CALCULOS!G11</f>
        <v/>
      </c>
    </row>
    <row r="88">
      <c r="C88" t="inlineStr">
        <is>
          <t xml:space="preserve">    4.4.1.002.001 MANT. DE VALOR</t>
        </is>
      </c>
      <c r="E88" s="49">
        <f>IF(D87&lt;&gt;"", D87, "")</f>
        <v/>
      </c>
    </row>
    <row r="90">
      <c r="A90" s="52" t="inlineStr">
        <is>
          <t>B) Compensación IVA</t>
        </is>
      </c>
    </row>
    <row r="91">
      <c r="B91" s="52" t="inlineStr">
        <is>
          <t>Fecha</t>
        </is>
      </c>
      <c r="C91" s="52" t="inlineStr">
        <is>
          <t>Concepto</t>
        </is>
      </c>
      <c r="D91" s="52" t="inlineStr">
        <is>
          <t>Debe (Bs)</t>
        </is>
      </c>
      <c r="E91" s="52" t="inlineStr">
        <is>
          <t>Haber (Bs)</t>
        </is>
      </c>
    </row>
    <row r="92">
      <c r="B92" s="53">
        <f>IF(CALCULOS!J11&gt;0, EOMONTH(DATE(INICIO!$C$10, 7, 1), 0), "")</f>
        <v/>
      </c>
      <c r="C92" t="inlineStr">
        <is>
          <t>2.1.4.001.001 IVA DEBITO FISCAL</t>
        </is>
      </c>
      <c r="D92" s="49">
        <f>IF(CALCULOS!J11&gt;0, CALCULOS!J11, "")</f>
        <v/>
      </c>
    </row>
    <row r="93">
      <c r="C93" t="inlineStr">
        <is>
          <t xml:space="preserve">    1.1.6.001.001 IVA CREDITO FISCAL</t>
        </is>
      </c>
      <c r="E93" s="49">
        <f>IF(CALCULOS!L11&gt;0, CALCULOS!L11, "")</f>
        <v/>
      </c>
    </row>
    <row r="94">
      <c r="C94" t="inlineStr">
        <is>
          <t xml:space="preserve">    1.1.1.002.001 BANCOS MN</t>
        </is>
      </c>
      <c r="E94">
        <f>IF(CALCULOS!J11-CALCULOS!L11&gt;0, CALCULOS!J11-CALCULOS!L11, "")</f>
        <v/>
      </c>
    </row>
    <row r="96">
      <c r="A96" s="110" t="inlineStr">
        <is>
          <t>═══ AGOSTO ═══</t>
        </is>
      </c>
    </row>
    <row r="97">
      <c r="A97" s="52" t="inlineStr">
        <is>
          <t>A) Actualización MV</t>
        </is>
      </c>
    </row>
    <row r="98">
      <c r="B98" s="52" t="inlineStr">
        <is>
          <t>Fecha</t>
        </is>
      </c>
      <c r="C98" s="52" t="inlineStr">
        <is>
          <t>Concepto</t>
        </is>
      </c>
      <c r="D98" s="52" t="inlineStr">
        <is>
          <t>Debe (Bs)</t>
        </is>
      </c>
      <c r="E98" s="52" t="inlineStr">
        <is>
          <t>Haber (Bs)</t>
        </is>
      </c>
    </row>
    <row r="99">
      <c r="B99" s="53">
        <f>IF(CALCULOS!G12&lt;&gt;0, EOMONTH(DATE(INICIO!$C$10, 8, 1), 0), "")</f>
        <v/>
      </c>
      <c r="C99" t="inlineStr">
        <is>
          <t>1.1.6.001.001 IVA CREDITO FISCAL</t>
        </is>
      </c>
      <c r="D99" s="49">
        <f>+CALCULOS!G12</f>
        <v/>
      </c>
    </row>
    <row r="100">
      <c r="C100" t="inlineStr">
        <is>
          <t xml:space="preserve">    4.4.1.002.001 MANT. DE VALOR</t>
        </is>
      </c>
      <c r="E100" s="49">
        <f>IF(D99&lt;&gt;"", D99, "")</f>
        <v/>
      </c>
    </row>
    <row r="102">
      <c r="A102" s="52" t="inlineStr">
        <is>
          <t>B) Compensación IVA</t>
        </is>
      </c>
    </row>
    <row r="103">
      <c r="B103" s="52" t="inlineStr">
        <is>
          <t>Fecha</t>
        </is>
      </c>
      <c r="C103" s="52" t="inlineStr">
        <is>
          <t>Concepto</t>
        </is>
      </c>
      <c r="D103" s="52" t="inlineStr">
        <is>
          <t>Debe (Bs)</t>
        </is>
      </c>
      <c r="E103" s="52" t="inlineStr">
        <is>
          <t>Haber (Bs)</t>
        </is>
      </c>
    </row>
    <row r="104">
      <c r="B104" s="53">
        <f>IF(CALCULOS!J12&gt;0, EOMONTH(DATE(INICIO!$C$10, 8, 1), 0), "")</f>
        <v/>
      </c>
      <c r="C104" t="inlineStr">
        <is>
          <t>2.1.4.001.001 IVA DEBITO FISCAL</t>
        </is>
      </c>
      <c r="D104" s="49">
        <f>IF(CALCULOS!J12&gt;0, CALCULOS!J12, "")</f>
        <v/>
      </c>
    </row>
    <row r="105">
      <c r="C105" t="inlineStr">
        <is>
          <t xml:space="preserve">    1.1.6.001.001 IVA CREDITO FISCAL</t>
        </is>
      </c>
      <c r="E105" s="49">
        <f>IF(CALCULOS!L12&gt;0, CALCULOS!L12, "")</f>
        <v/>
      </c>
    </row>
    <row r="106">
      <c r="C106" t="inlineStr">
        <is>
          <t xml:space="preserve">    1.1.1.002.001 BANCOS MN</t>
        </is>
      </c>
      <c r="E106">
        <f>IF(CALCULOS!J12-CALCULOS!L12&gt;0, CALCULOS!J12-CALCULOS!L12, "")</f>
        <v/>
      </c>
    </row>
    <row r="108">
      <c r="A108" s="110" t="inlineStr">
        <is>
          <t>═══ SEPTIEMBRE ═══</t>
        </is>
      </c>
    </row>
    <row r="109">
      <c r="A109" s="52" t="inlineStr">
        <is>
          <t>A) Actualización MV</t>
        </is>
      </c>
    </row>
    <row r="110">
      <c r="B110" s="52" t="inlineStr">
        <is>
          <t>Fecha</t>
        </is>
      </c>
      <c r="C110" s="52" t="inlineStr">
        <is>
          <t>Concepto</t>
        </is>
      </c>
      <c r="D110" s="52" t="inlineStr">
        <is>
          <t>Debe (Bs)</t>
        </is>
      </c>
      <c r="E110" s="52" t="inlineStr">
        <is>
          <t>Haber (Bs)</t>
        </is>
      </c>
    </row>
    <row r="111">
      <c r="B111" s="53">
        <f>IF(CALCULOS!G13&lt;&gt;0, EOMONTH(DATE(INICIO!$C$10, 9, 1), 0), "")</f>
        <v/>
      </c>
      <c r="C111" t="inlineStr">
        <is>
          <t>1.1.6.001.001 IVA CREDITO FISCAL</t>
        </is>
      </c>
      <c r="D111" s="49">
        <f>+CALCULOS!G13</f>
        <v/>
      </c>
    </row>
    <row r="112">
      <c r="C112" t="inlineStr">
        <is>
          <t xml:space="preserve">    4.4.1.002.001 MANT. DE VALOR</t>
        </is>
      </c>
      <c r="E112" s="49">
        <f>IF(D111&lt;&gt;"", D111, "")</f>
        <v/>
      </c>
    </row>
    <row r="114">
      <c r="A114" s="52" t="inlineStr">
        <is>
          <t>B) Compensación IVA</t>
        </is>
      </c>
    </row>
    <row r="115">
      <c r="B115" s="52" t="inlineStr">
        <is>
          <t>Fecha</t>
        </is>
      </c>
      <c r="C115" s="52" t="inlineStr">
        <is>
          <t>Concepto</t>
        </is>
      </c>
      <c r="D115" s="52" t="inlineStr">
        <is>
          <t>Debe (Bs)</t>
        </is>
      </c>
      <c r="E115" s="52" t="inlineStr">
        <is>
          <t>Haber (Bs)</t>
        </is>
      </c>
    </row>
    <row r="116">
      <c r="B116" s="53">
        <f>IF(CALCULOS!J13&gt;0, EOMONTH(DATE(INICIO!$C$10, 9, 1), 0), "")</f>
        <v/>
      </c>
      <c r="C116" t="inlineStr">
        <is>
          <t>2.1.4.001.001 IVA DEBITO FISCAL</t>
        </is>
      </c>
      <c r="D116" s="49">
        <f>IF(CALCULOS!J13&gt;0, CALCULOS!J13, "")</f>
        <v/>
      </c>
    </row>
    <row r="117">
      <c r="C117" t="inlineStr">
        <is>
          <t xml:space="preserve">    1.1.6.001.001 IVA CREDITO FISCAL</t>
        </is>
      </c>
      <c r="E117" s="49">
        <f>IF(CALCULOS!L13&gt;0, CALCULOS!L13, "")</f>
        <v/>
      </c>
    </row>
    <row r="118">
      <c r="C118" t="inlineStr">
        <is>
          <t xml:space="preserve">    1.1.1.002.001 BANCOS MN</t>
        </is>
      </c>
      <c r="E118">
        <f>IF(CALCULOS!J13-CALCULOS!L13&gt;0, CALCULOS!J13-CALCULOS!L13, "")</f>
        <v/>
      </c>
    </row>
    <row r="120">
      <c r="A120" s="110" t="inlineStr">
        <is>
          <t>═══ OCTUBRE ═══</t>
        </is>
      </c>
    </row>
    <row r="121">
      <c r="A121" s="52" t="inlineStr">
        <is>
          <t>A) Actualización MV</t>
        </is>
      </c>
    </row>
    <row r="122">
      <c r="B122" s="52" t="inlineStr">
        <is>
          <t>Fecha</t>
        </is>
      </c>
      <c r="C122" s="52" t="inlineStr">
        <is>
          <t>Concepto</t>
        </is>
      </c>
      <c r="D122" s="52" t="inlineStr">
        <is>
          <t>Debe (Bs)</t>
        </is>
      </c>
      <c r="E122" s="52" t="inlineStr">
        <is>
          <t>Haber (Bs)</t>
        </is>
      </c>
    </row>
    <row r="123">
      <c r="B123" s="53">
        <f>IF(CALCULOS!G14&lt;&gt;0, EOMONTH(DATE(INICIO!$C$10, 10, 1), 0), "")</f>
        <v/>
      </c>
      <c r="C123" t="inlineStr">
        <is>
          <t>1.1.6.001.001 IVA CREDITO FISCAL</t>
        </is>
      </c>
      <c r="D123" s="49">
        <f>+CALCULOS!G14</f>
        <v/>
      </c>
    </row>
    <row r="124">
      <c r="C124" t="inlineStr">
        <is>
          <t xml:space="preserve">    4.4.1.002.001 MANT. DE VALOR</t>
        </is>
      </c>
      <c r="E124" s="49">
        <f>IF(D123&lt;&gt;"", D123, "")</f>
        <v/>
      </c>
    </row>
    <row r="126">
      <c r="A126" s="52" t="inlineStr">
        <is>
          <t>B) Compensación IVA</t>
        </is>
      </c>
    </row>
    <row r="127">
      <c r="B127" s="52" t="inlineStr">
        <is>
          <t>Fecha</t>
        </is>
      </c>
      <c r="C127" s="52" t="inlineStr">
        <is>
          <t>Concepto</t>
        </is>
      </c>
      <c r="D127" s="52" t="inlineStr">
        <is>
          <t>Debe (Bs)</t>
        </is>
      </c>
      <c r="E127" s="52" t="inlineStr">
        <is>
          <t>Haber (Bs)</t>
        </is>
      </c>
    </row>
    <row r="128">
      <c r="B128" s="53">
        <f>IF(CALCULOS!J14&gt;0, EOMONTH(DATE(INICIO!$C$10, 10, 1), 0), "")</f>
        <v/>
      </c>
      <c r="C128" t="inlineStr">
        <is>
          <t>2.1.4.001.001 IVA DEBITO FISCAL</t>
        </is>
      </c>
      <c r="D128" s="49">
        <f>IF(CALCULOS!J14&gt;0, CALCULOS!J14, "")</f>
        <v/>
      </c>
    </row>
    <row r="129">
      <c r="C129" t="inlineStr">
        <is>
          <t xml:space="preserve">    1.1.6.001.001 IVA CREDITO FISCAL</t>
        </is>
      </c>
      <c r="E129" s="49">
        <f>IF(CALCULOS!L14&gt;0, CALCULOS!L14, "")</f>
        <v/>
      </c>
    </row>
    <row r="130">
      <c r="C130" t="inlineStr">
        <is>
          <t xml:space="preserve">    1.1.1.002.001 BANCOS MN</t>
        </is>
      </c>
      <c r="E130">
        <f>IF(CALCULOS!J14-CALCULOS!L14&gt;0, CALCULOS!J14-CALCULOS!L14, "")</f>
        <v/>
      </c>
    </row>
    <row r="132">
      <c r="A132" s="110" t="inlineStr">
        <is>
          <t>═══ NOVIEMBRE ═══</t>
        </is>
      </c>
    </row>
    <row r="133">
      <c r="A133" s="52" t="inlineStr">
        <is>
          <t>A) Actualización MV</t>
        </is>
      </c>
    </row>
    <row r="134">
      <c r="B134" s="52" t="inlineStr">
        <is>
          <t>Fecha</t>
        </is>
      </c>
      <c r="C134" s="52" t="inlineStr">
        <is>
          <t>Concepto</t>
        </is>
      </c>
      <c r="D134" s="52" t="inlineStr">
        <is>
          <t>Debe (Bs)</t>
        </is>
      </c>
      <c r="E134" s="52" t="inlineStr">
        <is>
          <t>Haber (Bs)</t>
        </is>
      </c>
    </row>
    <row r="135">
      <c r="B135" s="53">
        <f>IF(CALCULOS!G15&lt;&gt;0, EOMONTH(DATE(INICIO!$C$10, 11, 1), 0), "")</f>
        <v/>
      </c>
      <c r="C135" t="inlineStr">
        <is>
          <t>1.1.6.001.001 IVA CREDITO FISCAL</t>
        </is>
      </c>
      <c r="D135" s="49">
        <f>+CALCULOS!G15</f>
        <v/>
      </c>
    </row>
    <row r="136">
      <c r="C136" t="inlineStr">
        <is>
          <t xml:space="preserve">    4.4.1.002.001 MANT. DE VALOR</t>
        </is>
      </c>
      <c r="E136" s="49">
        <f>IF(D135&lt;&gt;"", D135, "")</f>
        <v/>
      </c>
    </row>
    <row r="138">
      <c r="A138" s="52" t="inlineStr">
        <is>
          <t>B) Compensación IVA</t>
        </is>
      </c>
    </row>
    <row r="139">
      <c r="B139" s="52" t="inlineStr">
        <is>
          <t>Fecha</t>
        </is>
      </c>
      <c r="C139" s="52" t="inlineStr">
        <is>
          <t>Concepto</t>
        </is>
      </c>
      <c r="D139" s="52" t="inlineStr">
        <is>
          <t>Debe (Bs)</t>
        </is>
      </c>
      <c r="E139" s="52" t="inlineStr">
        <is>
          <t>Haber (Bs)</t>
        </is>
      </c>
    </row>
    <row r="140">
      <c r="B140" s="53">
        <f>IF(CALCULOS!J15&gt;0, EOMONTH(DATE(INICIO!$C$10, 11, 1), 0), "")</f>
        <v/>
      </c>
      <c r="C140" t="inlineStr">
        <is>
          <t>2.1.4.001.001 IVA DEBITO FISCAL</t>
        </is>
      </c>
      <c r="D140" s="49">
        <f>IF(CALCULOS!J15&gt;0, CALCULOS!J15, "")</f>
        <v/>
      </c>
    </row>
    <row r="141">
      <c r="C141" t="inlineStr">
        <is>
          <t xml:space="preserve">    1.1.6.001.001 IVA CREDITO FISCAL</t>
        </is>
      </c>
      <c r="E141" s="49">
        <f>IF(CALCULOS!L15&gt;0, CALCULOS!L15, "")</f>
        <v/>
      </c>
    </row>
    <row r="142">
      <c r="C142" t="inlineStr">
        <is>
          <t xml:space="preserve">    1.1.1.002.001 BANCOS MN</t>
        </is>
      </c>
      <c r="E142">
        <f>IF(CALCULOS!J15-CALCULOS!L15&gt;0, CALCULOS!J15-CALCULOS!L15, "")</f>
        <v/>
      </c>
    </row>
    <row r="144">
      <c r="A144" s="110" t="inlineStr">
        <is>
          <t>═══ DICIEMBRE ═══</t>
        </is>
      </c>
    </row>
    <row r="145">
      <c r="A145" s="52" t="inlineStr">
        <is>
          <t>A) Actualización MV</t>
        </is>
      </c>
    </row>
    <row r="146">
      <c r="B146" s="52" t="inlineStr">
        <is>
          <t>Fecha</t>
        </is>
      </c>
      <c r="C146" s="52" t="inlineStr">
        <is>
          <t>Concepto</t>
        </is>
      </c>
      <c r="D146" s="52" t="inlineStr">
        <is>
          <t>Debe (Bs)</t>
        </is>
      </c>
      <c r="E146" s="52" t="inlineStr">
        <is>
          <t>Haber (Bs)</t>
        </is>
      </c>
    </row>
    <row r="147">
      <c r="B147" s="53">
        <f>IF(CALCULOS!G16&lt;&gt;0, EOMONTH(DATE(INICIO!$C$10, 12, 1), 0), "")</f>
        <v/>
      </c>
      <c r="C147" t="inlineStr">
        <is>
          <t>1.1.6.001.001 IVA CREDITO FISCAL</t>
        </is>
      </c>
      <c r="D147" s="49">
        <f>+CALCULOS!G16</f>
        <v/>
      </c>
    </row>
    <row r="148">
      <c r="C148" t="inlineStr">
        <is>
          <t xml:space="preserve">    4.4.1.002.001 MANT. DE VALOR</t>
        </is>
      </c>
      <c r="E148" s="49">
        <f>IF(D147&lt;&gt;"", D147, "")</f>
        <v/>
      </c>
    </row>
    <row r="150">
      <c r="A150" s="52" t="inlineStr">
        <is>
          <t>B) Compensación IVA</t>
        </is>
      </c>
    </row>
    <row r="151">
      <c r="B151" s="52" t="inlineStr">
        <is>
          <t>Fecha</t>
        </is>
      </c>
      <c r="C151" s="52" t="inlineStr">
        <is>
          <t>Concepto</t>
        </is>
      </c>
      <c r="D151" s="52" t="inlineStr">
        <is>
          <t>Debe (Bs)</t>
        </is>
      </c>
      <c r="E151" s="52" t="inlineStr">
        <is>
          <t>Haber (Bs)</t>
        </is>
      </c>
    </row>
    <row r="152">
      <c r="B152" s="53">
        <f>IF(CALCULOS!J16&gt;0, EOMONTH(DATE(INICIO!$C$10, 12, 1), 0), "")</f>
        <v/>
      </c>
      <c r="C152" t="inlineStr">
        <is>
          <t>2.1.4.001.001 IVA DEBITO FISCAL</t>
        </is>
      </c>
      <c r="D152" s="49">
        <f>IF(CALCULOS!J16&gt;0, CALCULOS!J16, "")</f>
        <v/>
      </c>
    </row>
    <row r="153">
      <c r="C153" t="inlineStr">
        <is>
          <t xml:space="preserve">    1.1.6.001.001 IVA CREDITO FISCAL</t>
        </is>
      </c>
      <c r="E153" s="49">
        <f>IF(CALCULOS!L16&gt;0, CALCULOS!L16, "")</f>
        <v/>
      </c>
    </row>
    <row r="154">
      <c r="C154" t="inlineStr">
        <is>
          <t xml:space="preserve">    1.1.1.002.001 BANCOS MN</t>
        </is>
      </c>
      <c r="E154">
        <f>IF(CALCULOS!J16-CALCULOS!L16&gt;0, CALCULOS!J16-CALCULOS!L16, "")</f>
        <v/>
      </c>
    </row>
    <row r="157">
      <c r="A157" s="112" t="inlineStr">
        <is>
          <t>NOTAS:</t>
        </is>
      </c>
    </row>
    <row r="158">
      <c r="A158" s="115" t="inlineStr">
        <is>
          <t>1. Los asientos de actualización (A) se generan solo si hay Mantenimiento de Valor en el mes</t>
        </is>
      </c>
    </row>
    <row r="159">
      <c r="A159" s="115" t="inlineStr">
        <is>
          <t>2. Los asientos de compensación (B) se generan solo si hay Débito Fiscal en el mes</t>
        </is>
      </c>
    </row>
    <row r="160">
      <c r="A160" s="115" t="inlineStr">
        <is>
          <t>3. Si un mes no tiene datos, las filas quedan vacías pero conservan su estructura</t>
        </is>
      </c>
    </row>
    <row r="162">
      <c r="A162" s="114" t="inlineStr">
        <is>
          <t>Generado con Sistema de Control CF IVA - boliviaimpuestos.com</t>
        </is>
      </c>
    </row>
  </sheetData>
  <mergeCells count="20">
    <mergeCell ref="A48:E48"/>
    <mergeCell ref="A157:E157"/>
    <mergeCell ref="A24:E24"/>
    <mergeCell ref="A60:E60"/>
    <mergeCell ref="A1:E1"/>
    <mergeCell ref="A132:E132"/>
    <mergeCell ref="A36:E36"/>
    <mergeCell ref="A162:E162"/>
    <mergeCell ref="A108:E108"/>
    <mergeCell ref="A84:E84"/>
    <mergeCell ref="A120:E120"/>
    <mergeCell ref="A158:E158"/>
    <mergeCell ref="A12:E12"/>
    <mergeCell ref="A2:E2"/>
    <mergeCell ref="A160:E160"/>
    <mergeCell ref="A159:E159"/>
    <mergeCell ref="A144:E144"/>
    <mergeCell ref="A4:E4"/>
    <mergeCell ref="A96:E96"/>
    <mergeCell ref="A72:E7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 codeName="Hoja6">
    <tabColor rgb="FF7030A0"/>
    <outlinePr summaryBelow="1" summaryRight="1"/>
    <pageSetUpPr/>
  </sheetPr>
  <dimension ref="A1:F42"/>
  <sheetViews>
    <sheetView zoomScaleNormal="100" workbookViewId="0">
      <selection activeCell="F48" sqref="F48"/>
    </sheetView>
  </sheetViews>
  <sheetFormatPr baseColWidth="10" defaultColWidth="8.5546875" defaultRowHeight="14.4"/>
  <cols>
    <col width="3" customWidth="1" style="111" min="1" max="1"/>
    <col width="20" customWidth="1" style="111" min="2" max="2"/>
    <col width="19.5546875" customWidth="1" style="111" min="3" max="3"/>
    <col width="12" customWidth="1" style="111" min="4" max="5"/>
    <col width="16" customWidth="1" style="111" min="6" max="6"/>
    <col width="8.5546875" customWidth="1" style="111" min="7" max="8"/>
    <col width="8.5546875" customWidth="1" style="111" min="9" max="16384"/>
  </cols>
  <sheetData>
    <row r="1" ht="17.1" customHeight="1" s="111">
      <c r="A1" s="119" t="inlineStr">
        <is>
          <t>HOJA DE TRABAJO - SALDO TOTAL CREDITO FISCAL IVA</t>
        </is>
      </c>
      <c r="B1" s="102" t="n"/>
      <c r="C1" s="102" t="n"/>
      <c r="D1" s="102" t="n"/>
      <c r="E1" s="102" t="n"/>
      <c r="F1" s="102" t="n"/>
    </row>
    <row r="2">
      <c r="A2" s="118" t="inlineStr">
        <is>
          <t>(Expresado en Bolivianos)</t>
        </is>
      </c>
      <c r="B2" s="102" t="n"/>
      <c r="C2" s="102" t="n"/>
      <c r="D2" s="102" t="n"/>
      <c r="E2" s="102" t="n"/>
      <c r="F2" s="102" t="n"/>
    </row>
    <row r="4">
      <c r="A4" s="54" t="inlineStr">
        <is>
          <t>I. ESTRUCTURA DE CUENTAS</t>
        </is>
      </c>
    </row>
    <row r="5">
      <c r="A5" s="15" t="n"/>
      <c r="B5" s="15" t="inlineStr">
        <is>
          <t>Codigo</t>
        </is>
      </c>
      <c r="C5" s="15" t="inlineStr">
        <is>
          <t>Descripcion</t>
        </is>
      </c>
      <c r="D5" s="15" t="inlineStr">
        <is>
          <t>Debe</t>
        </is>
      </c>
      <c r="E5" s="15" t="inlineStr">
        <is>
          <t>Haber</t>
        </is>
      </c>
      <c r="F5" s="15" t="inlineStr">
        <is>
          <t>Saldo</t>
        </is>
      </c>
    </row>
    <row r="6">
      <c r="B6" s="3" t="inlineStr">
        <is>
          <t>1.1.6.001</t>
        </is>
      </c>
      <c r="C6" s="3" t="inlineStr">
        <is>
          <t>IVA CREDITO FISCAL (Cuenta Principal)</t>
        </is>
      </c>
    </row>
    <row r="7">
      <c r="B7" s="55" t="inlineStr">
        <is>
          <t>1.1.6.001.001</t>
        </is>
      </c>
      <c r="C7" s="56" t="inlineStr">
        <is>
          <t xml:space="preserve">    IVA Credito Fiscal </t>
        </is>
      </c>
      <c r="F7" s="57">
        <f>F8</f>
        <v/>
      </c>
    </row>
    <row r="8" ht="18.6" customHeight="1" s="111">
      <c r="C8" s="58" t="inlineStr">
        <is>
          <t>SALDO TOTAL CONTABLE</t>
        </is>
      </c>
      <c r="F8" s="59">
        <f>CALCULOS!M16</f>
        <v/>
      </c>
    </row>
    <row r="10">
      <c r="A10" s="54" t="inlineStr">
        <is>
          <t>II. RESUMEN ACTUALIZACION MENSUAL</t>
        </is>
      </c>
    </row>
    <row r="11">
      <c r="A11" s="15" t="n"/>
      <c r="B11" s="15" t="inlineStr">
        <is>
          <t>Mes</t>
        </is>
      </c>
      <c r="C11" s="72" t="inlineStr">
        <is>
          <t>Saldo Inicial</t>
        </is>
      </c>
      <c r="D11" s="15" t="inlineStr">
        <is>
          <t>UFV Inicio</t>
        </is>
      </c>
      <c r="E11" s="15" t="inlineStr">
        <is>
          <t>UFV Fin</t>
        </is>
      </c>
      <c r="F11" s="15" t="inlineStr">
        <is>
          <t>MV del Mes</t>
        </is>
      </c>
    </row>
    <row r="12">
      <c r="B12" s="21" t="inlineStr">
        <is>
          <t>Ene</t>
        </is>
      </c>
      <c r="C12" s="42">
        <f>CALCULOS!F5</f>
        <v/>
      </c>
      <c r="D12" s="27">
        <f>CALCULOS!D5</f>
        <v/>
      </c>
      <c r="E12" s="27">
        <f>CALCULOS!E5</f>
        <v/>
      </c>
      <c r="F12" s="60">
        <f>CALCULOS!G5</f>
        <v/>
      </c>
    </row>
    <row r="13">
      <c r="B13" s="17" t="inlineStr">
        <is>
          <t>Feb</t>
        </is>
      </c>
      <c r="C13" s="42">
        <f>CALCULOS!F6</f>
        <v/>
      </c>
      <c r="D13" s="30">
        <f>CALCULOS!D6</f>
        <v/>
      </c>
      <c r="E13" s="30">
        <f>CALCULOS!E6</f>
        <v/>
      </c>
      <c r="F13" s="61">
        <f>CALCULOS!G6</f>
        <v/>
      </c>
    </row>
    <row r="14">
      <c r="B14" s="21" t="inlineStr">
        <is>
          <t>Mar</t>
        </is>
      </c>
      <c r="C14" s="42">
        <f>CALCULOS!F7</f>
        <v/>
      </c>
      <c r="D14" s="27">
        <f>CALCULOS!D7</f>
        <v/>
      </c>
      <c r="E14" s="27">
        <f>CALCULOS!E7</f>
        <v/>
      </c>
      <c r="F14" s="60">
        <f>CALCULOS!G7</f>
        <v/>
      </c>
    </row>
    <row r="15">
      <c r="B15" s="17" t="inlineStr">
        <is>
          <t>Abr</t>
        </is>
      </c>
      <c r="C15" s="42">
        <f>CALCULOS!F8</f>
        <v/>
      </c>
      <c r="D15" s="30">
        <f>CALCULOS!D8</f>
        <v/>
      </c>
      <c r="E15" s="30">
        <f>CALCULOS!E8</f>
        <v/>
      </c>
      <c r="F15" s="61">
        <f>CALCULOS!G8</f>
        <v/>
      </c>
    </row>
    <row r="16">
      <c r="B16" s="21" t="inlineStr">
        <is>
          <t>May</t>
        </is>
      </c>
      <c r="C16" s="42">
        <f>CALCULOS!F9</f>
        <v/>
      </c>
      <c r="D16" s="27">
        <f>CALCULOS!D9</f>
        <v/>
      </c>
      <c r="E16" s="27">
        <f>CALCULOS!E9</f>
        <v/>
      </c>
      <c r="F16" s="60">
        <f>CALCULOS!G9</f>
        <v/>
      </c>
    </row>
    <row r="17">
      <c r="B17" s="17" t="inlineStr">
        <is>
          <t>Jun</t>
        </is>
      </c>
      <c r="C17" s="42">
        <f>CALCULOS!F10</f>
        <v/>
      </c>
      <c r="D17" s="30">
        <f>CALCULOS!D10</f>
        <v/>
      </c>
      <c r="E17" s="30">
        <f>CALCULOS!E10</f>
        <v/>
      </c>
      <c r="F17" s="61">
        <f>CALCULOS!G10</f>
        <v/>
      </c>
    </row>
    <row r="18">
      <c r="B18" s="21" t="inlineStr">
        <is>
          <t>Jul</t>
        </is>
      </c>
      <c r="C18" s="42">
        <f>CALCULOS!F11</f>
        <v/>
      </c>
      <c r="D18" s="27">
        <f>CALCULOS!D11</f>
        <v/>
      </c>
      <c r="E18" s="27">
        <f>CALCULOS!E11</f>
        <v/>
      </c>
      <c r="F18" s="60">
        <f>CALCULOS!G11</f>
        <v/>
      </c>
    </row>
    <row r="19">
      <c r="B19" s="17" t="inlineStr">
        <is>
          <t>Ago</t>
        </is>
      </c>
      <c r="C19" s="42">
        <f>CALCULOS!F12</f>
        <v/>
      </c>
      <c r="D19" s="30">
        <f>CALCULOS!D12</f>
        <v/>
      </c>
      <c r="E19" s="30">
        <f>CALCULOS!E12</f>
        <v/>
      </c>
      <c r="F19" s="61">
        <f>CALCULOS!G12</f>
        <v/>
      </c>
    </row>
    <row r="20">
      <c r="B20" s="21" t="inlineStr">
        <is>
          <t>Sep</t>
        </is>
      </c>
      <c r="C20" s="42">
        <f>CALCULOS!F13</f>
        <v/>
      </c>
      <c r="D20" s="27">
        <f>CALCULOS!D13</f>
        <v/>
      </c>
      <c r="E20" s="27">
        <f>CALCULOS!E13</f>
        <v/>
      </c>
      <c r="F20" s="60">
        <f>CALCULOS!G13</f>
        <v/>
      </c>
    </row>
    <row r="21">
      <c r="B21" s="17" t="inlineStr">
        <is>
          <t>Oct</t>
        </is>
      </c>
      <c r="C21" s="42">
        <f>CALCULOS!F14</f>
        <v/>
      </c>
      <c r="D21" s="30">
        <f>CALCULOS!D14</f>
        <v/>
      </c>
      <c r="E21" s="30">
        <f>CALCULOS!E14</f>
        <v/>
      </c>
      <c r="F21" s="61">
        <f>CALCULOS!G14</f>
        <v/>
      </c>
    </row>
    <row r="22">
      <c r="B22" s="21" t="inlineStr">
        <is>
          <t>Nov</t>
        </is>
      </c>
      <c r="C22" s="42">
        <f>CALCULOS!F15</f>
        <v/>
      </c>
      <c r="D22" s="27">
        <f>CALCULOS!D15</f>
        <v/>
      </c>
      <c r="E22" s="27">
        <f>CALCULOS!E15</f>
        <v/>
      </c>
      <c r="F22" s="60">
        <f>CALCULOS!G15</f>
        <v/>
      </c>
    </row>
    <row r="23">
      <c r="B23" s="17" t="inlineStr">
        <is>
          <t>Dic</t>
        </is>
      </c>
      <c r="C23" s="42">
        <f>CALCULOS!F16</f>
        <v/>
      </c>
      <c r="D23" s="30">
        <f>CALCULOS!D16</f>
        <v/>
      </c>
      <c r="E23" s="30">
        <f>CALCULOS!E16</f>
        <v/>
      </c>
      <c r="F23" s="61">
        <f>CALCULOS!G16</f>
        <v/>
      </c>
    </row>
    <row r="24">
      <c r="E24" s="3" t="inlineStr">
        <is>
          <t>TOTAL:</t>
        </is>
      </c>
      <c r="F24" s="62">
        <f>SUM(F12:F23)</f>
        <v/>
      </c>
    </row>
    <row r="26">
      <c r="A26" s="54" t="inlineStr">
        <is>
          <t>III. CONCILIACION DEL SALDO FINAL</t>
        </is>
      </c>
    </row>
    <row r="28">
      <c r="B28" s="63" t="inlineStr">
        <is>
          <t>Saldo inicial de Credito Fiscal</t>
        </is>
      </c>
      <c r="F28" s="64">
        <f>+CALCULOS!F5</f>
        <v/>
      </c>
    </row>
    <row r="29">
      <c r="B29" s="63" t="inlineStr">
        <is>
          <t>(+) Creditos fiscales generados</t>
        </is>
      </c>
      <c r="F29" s="64">
        <f>CALCULOS!I17</f>
        <v/>
      </c>
    </row>
    <row r="30">
      <c r="B30" s="63" t="inlineStr">
        <is>
          <t>(-) Debitos compensados contra CF</t>
        </is>
      </c>
      <c r="F30" s="64">
        <f>F28+F29-F31</f>
        <v/>
      </c>
    </row>
    <row r="31">
      <c r="B31" s="65" t="inlineStr">
        <is>
          <t>(=) Saldo segun registros historicos</t>
        </is>
      </c>
      <c r="E31" s="66" t="inlineStr">
        <is>
          <t>(Cta 001)</t>
        </is>
      </c>
      <c r="F31" s="34">
        <f>CALCULOS!M16-CALCULOS!G17</f>
        <v/>
      </c>
    </row>
    <row r="32">
      <c r="B32" s="63" t="inlineStr">
        <is>
          <t>(+) Actualizacion acumulada UFV</t>
        </is>
      </c>
      <c r="E32" s="66" t="inlineStr">
        <is>
          <t>(MV acum.)</t>
        </is>
      </c>
      <c r="F32" s="64">
        <f>CALCULOS!G17</f>
        <v/>
      </c>
    </row>
    <row r="33" ht="18.6" customHeight="1" s="111">
      <c r="B33" s="58" t="inlineStr">
        <is>
          <t>(=) SALDO TOTAL CONTABLE (para EEFF)</t>
        </is>
      </c>
      <c r="F33" s="59">
        <f>F31+F32</f>
        <v/>
      </c>
    </row>
    <row r="36">
      <c r="A36" s="54" t="inlineStr">
        <is>
          <t>IV. REFERENCIA: SALDO SEGUN SIAT (SOLO PARA REFERENCIA)</t>
        </is>
      </c>
    </row>
    <row r="37">
      <c r="A37" s="120" t="inlineStr">
        <is>
          <t>SIAT usa PEPS, solo actualiza al compensar. Diferencia = MV devengado no reconocido.</t>
        </is>
      </c>
      <c r="B37" s="102" t="n"/>
      <c r="C37" s="102" t="n"/>
      <c r="D37" s="102" t="n"/>
      <c r="E37" s="102" t="n"/>
      <c r="F37" s="102" t="n"/>
    </row>
    <row r="39" ht="18.6" customHeight="1" s="111">
      <c r="B39" s="67" t="inlineStr">
        <is>
          <t>Saldo Cuenta Corriente SIAT:</t>
        </is>
      </c>
      <c r="F39" s="68" t="n">
        <v>21350</v>
      </c>
    </row>
    <row r="40">
      <c r="B40" s="63" t="inlineStr">
        <is>
          <t>Saldo Mant. Valor SIAT:</t>
        </is>
      </c>
      <c r="F40" s="69" t="n">
        <v>1279.49</v>
      </c>
    </row>
    <row r="42" ht="18.6" customHeight="1" s="111">
      <c r="B42" s="70" t="inlineStr">
        <is>
          <t>DIFERENCIA (MV no reconocido):</t>
        </is>
      </c>
      <c r="F42" s="71">
        <f>F33-F39</f>
        <v/>
      </c>
    </row>
  </sheetData>
  <mergeCells count="3">
    <mergeCell ref="A2:F2"/>
    <mergeCell ref="A1:F1"/>
    <mergeCell ref="A37:F37"/>
  </mergeCells>
  <pageMargins left="0.75" right="0.75" top="1" bottom="1" header="0.511811023622047" footer="0.511811023622047"/>
  <pageSetup orientation="portrait" paperSize="9" horizontalDpi="300" verticalDpi="300"/>
</worksheet>
</file>

<file path=xl/worksheets/sheet7.xml><?xml version="1.0" encoding="utf-8"?>
<worksheet xmlns="http://schemas.openxmlformats.org/spreadsheetml/2006/main">
  <sheetPr codeName="Hoja7">
    <tabColor rgb="FF808080"/>
    <outlinePr summaryBelow="1" summaryRight="1"/>
    <pageSetUpPr/>
  </sheetPr>
  <dimension ref="A1:O24"/>
  <sheetViews>
    <sheetView tabSelected="1" zoomScaleNormal="100" workbookViewId="0">
      <selection activeCell="R9" sqref="R9"/>
    </sheetView>
  </sheetViews>
  <sheetFormatPr baseColWidth="10" defaultColWidth="8.5546875" defaultRowHeight="14.4"/>
  <cols>
    <col width="7" customWidth="1" style="111" min="1" max="1"/>
    <col width="11" customWidth="1" style="111" min="2" max="9"/>
    <col width="13.77734375" customWidth="1" style="111" min="10" max="10"/>
    <col width="11" customWidth="1" style="111" min="11" max="15"/>
    <col width="8.5546875" customWidth="1" style="111" min="16" max="17"/>
    <col width="8.5546875" customWidth="1" style="111" min="18" max="16384"/>
  </cols>
  <sheetData>
    <row r="1">
      <c r="A1" s="80">
        <f>INICIO!C9</f>
        <v/>
      </c>
      <c r="O1" s="77" t="inlineStr">
        <is>
          <t>ANEXO 2</t>
        </is>
      </c>
    </row>
    <row r="2">
      <c r="A2" s="80">
        <f>"NIT: "&amp;INICIO!C8</f>
        <v/>
      </c>
      <c r="O2" s="77" t="n"/>
    </row>
    <row r="4">
      <c r="A4" s="80" t="inlineStr">
        <is>
          <t>INFORMACION SOBRE LA DETERMINACION DEL CREDITO FISCAL IVA DECLARADO</t>
        </is>
      </c>
    </row>
    <row r="5">
      <c r="A5" s="80" t="inlineStr">
        <is>
          <t>(EXPRESADO EN BOLIVIANOS)</t>
        </is>
      </c>
    </row>
    <row r="6">
      <c r="A6" s="78" t="n"/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79" t="n"/>
      <c r="L6" s="79" t="n"/>
      <c r="M6" s="79" t="n"/>
      <c r="N6" s="79" t="n"/>
      <c r="O6" s="79" t="n"/>
    </row>
    <row r="7">
      <c r="A7" s="73" t="n">
        <v>2001</v>
      </c>
      <c r="B7" s="73" t="n">
        <v>2002</v>
      </c>
      <c r="C7" s="73" t="n">
        <v>2003</v>
      </c>
      <c r="D7" s="73" t="n">
        <v>2004</v>
      </c>
      <c r="E7" s="73" t="n">
        <v>2005</v>
      </c>
      <c r="F7" s="73" t="n">
        <v>2006</v>
      </c>
      <c r="G7" s="73" t="n">
        <v>2007</v>
      </c>
      <c r="H7" s="73" t="n">
        <v>2008</v>
      </c>
      <c r="I7" s="73" t="n">
        <v>2009</v>
      </c>
      <c r="J7" s="73" t="n">
        <v>2010</v>
      </c>
      <c r="K7" s="73" t="n">
        <v>2011</v>
      </c>
      <c r="L7" s="73" t="n">
        <v>2012</v>
      </c>
      <c r="M7" s="73" t="n">
        <v>2013</v>
      </c>
      <c r="N7" s="73" t="n">
        <v>2014</v>
      </c>
      <c r="O7" s="73" t="n">
        <v>2015</v>
      </c>
    </row>
    <row r="8" ht="90.59999999999999" customHeight="1" s="111">
      <c r="A8" s="100" t="inlineStr">
        <is>
          <t>Meses</t>
        </is>
      </c>
      <c r="B8" s="100" t="inlineStr">
        <is>
          <t xml:space="preserve">Saldo del crédito fiscal  al inicio de cada mes según mayores </t>
        </is>
      </c>
      <c r="C8" s="100" t="inlineStr">
        <is>
          <t>Mantenimiento de valor</t>
        </is>
      </c>
      <c r="D8" s="100" t="inlineStr">
        <is>
          <t>Incremento del crédito fiscal del periodo según mayores</t>
        </is>
      </c>
      <c r="E8" s="100" t="inlineStr">
        <is>
          <t>Incremento del credito fiscal Devoluciones Recibidas y Descuentos Otorgados según mayores</t>
        </is>
      </c>
      <c r="F8" s="100" t="inlineStr">
        <is>
          <t>Crédito Fiscal compromoetido en el periodo para devolución impositiva -CEDEIM</t>
        </is>
      </c>
      <c r="G8" s="100" t="inlineStr">
        <is>
          <t>Restitución de Crédito fiscal</t>
        </is>
      </c>
      <c r="H8" s="100" t="inlineStr">
        <is>
          <t>Reversiones (1)</t>
        </is>
      </c>
      <c r="I8" s="100" t="inlineStr">
        <is>
          <t>Debito fiscal compensado en el período según mayores</t>
        </is>
      </c>
      <c r="J8" s="100" t="inlineStr">
        <is>
          <t>Saldo al cierre del mes según Estados financieros</t>
        </is>
      </c>
      <c r="K8" s="100" t="inlineStr">
        <is>
          <t>Crédito fiscal facturas correspondiente a meses anteriores</t>
        </is>
      </c>
      <c r="L8" s="100" t="inlineStr">
        <is>
          <t>Credito fiscal por facturas registradas en meses posteriores</t>
        </is>
      </c>
      <c r="M8" s="100" t="inlineStr">
        <is>
          <t>Saldo ajustado de crédito fiscal del periodo</t>
        </is>
      </c>
      <c r="N8" s="100" t="inlineStr">
        <is>
          <t>Crédito Fiscal declarado del periodo según Form 200 o 210</t>
        </is>
      </c>
      <c r="O8" s="100" t="inlineStr">
        <is>
          <t>Diferencias  (2)</t>
        </is>
      </c>
    </row>
    <row r="9" ht="19.8" customHeight="1" s="111">
      <c r="A9" s="74" t="n"/>
      <c r="B9" s="75" t="inlineStr">
        <is>
          <t>A</t>
        </is>
      </c>
      <c r="C9" s="75" t="inlineStr">
        <is>
          <t>B</t>
        </is>
      </c>
      <c r="D9" s="75" t="inlineStr">
        <is>
          <t>C</t>
        </is>
      </c>
      <c r="E9" s="75" t="inlineStr">
        <is>
          <t>D</t>
        </is>
      </c>
      <c r="F9" s="75" t="inlineStr">
        <is>
          <t xml:space="preserve">E </t>
        </is>
      </c>
      <c r="G9" s="75" t="inlineStr">
        <is>
          <t>F</t>
        </is>
      </c>
      <c r="H9" s="75" t="inlineStr">
        <is>
          <t>G</t>
        </is>
      </c>
      <c r="I9" s="75" t="inlineStr">
        <is>
          <t>H</t>
        </is>
      </c>
      <c r="J9" s="75" t="inlineStr">
        <is>
          <t>I=A+B+C+D-E+F-G-H</t>
        </is>
      </c>
      <c r="K9" s="76" t="inlineStr">
        <is>
          <t>J</t>
        </is>
      </c>
      <c r="L9" s="76" t="inlineStr">
        <is>
          <t>K</t>
        </is>
      </c>
      <c r="M9" s="76" t="inlineStr">
        <is>
          <t>L=C+D-J+K</t>
        </is>
      </c>
      <c r="N9" s="76" t="inlineStr">
        <is>
          <t>M</t>
        </is>
      </c>
      <c r="O9" s="76" t="inlineStr">
        <is>
          <t>N=L-M</t>
        </is>
      </c>
    </row>
    <row r="10" ht="19.8" customHeight="1" s="111">
      <c r="A10" s="89" t="inlineStr">
        <is>
          <t>Mes 1</t>
        </is>
      </c>
      <c r="B10" s="82">
        <f>+CALCULOS!F5</f>
        <v/>
      </c>
      <c r="C10" s="94">
        <f>CALCULOS!G5</f>
        <v/>
      </c>
      <c r="D10" s="83">
        <f>+CALCULOS!I5</f>
        <v/>
      </c>
      <c r="E10" s="84" t="n">
        <v>0</v>
      </c>
      <c r="F10" s="84" t="n">
        <v>0</v>
      </c>
      <c r="G10" s="84" t="n">
        <v>0</v>
      </c>
      <c r="H10" s="84" t="n">
        <v>0</v>
      </c>
      <c r="I10" s="83">
        <f>CALCULOS!L5</f>
        <v/>
      </c>
      <c r="J10" s="90">
        <f>MAX(0,B10+C10+D10+E10-F10+G10-H10-I10)</f>
        <v/>
      </c>
      <c r="K10" s="84" t="n">
        <v>0</v>
      </c>
      <c r="L10" s="84" t="n">
        <v>0</v>
      </c>
      <c r="M10" s="93">
        <f>D10+E10-K10+L10</f>
        <v/>
      </c>
      <c r="N10" s="94">
        <f>CALCULOS!I5</f>
        <v/>
      </c>
      <c r="O10" s="95">
        <f>M10-N10</f>
        <v/>
      </c>
    </row>
    <row r="11">
      <c r="A11" s="89" t="inlineStr">
        <is>
          <t>Mes 2</t>
        </is>
      </c>
      <c r="B11" s="82">
        <f>+CALCULOS!F6</f>
        <v/>
      </c>
      <c r="C11" s="83">
        <f>CALCULOS!G6</f>
        <v/>
      </c>
      <c r="D11" s="83">
        <f>+CALCULOS!I6</f>
        <v/>
      </c>
      <c r="E11" s="84" t="n">
        <v>0</v>
      </c>
      <c r="F11" s="84" t="n">
        <v>0</v>
      </c>
      <c r="G11" s="84" t="n">
        <v>0</v>
      </c>
      <c r="H11" s="84" t="n">
        <v>0</v>
      </c>
      <c r="I11" s="83">
        <f>CALCULOS!L6</f>
        <v/>
      </c>
      <c r="J11" s="90">
        <f>MAX(0,B11+C11+D11+E11-F11+G11-H11-I11)</f>
        <v/>
      </c>
      <c r="K11" s="84" t="n">
        <v>0</v>
      </c>
      <c r="L11" s="84" t="n">
        <v>0</v>
      </c>
      <c r="M11" s="85">
        <f>D11+E11-K11+L11</f>
        <v/>
      </c>
      <c r="N11" s="83">
        <f>CALCULOS!I6</f>
        <v/>
      </c>
      <c r="O11" s="86">
        <f>M11-N11</f>
        <v/>
      </c>
    </row>
    <row r="12">
      <c r="A12" s="91" t="inlineStr">
        <is>
          <t>Mes 3</t>
        </is>
      </c>
      <c r="B12" s="82">
        <f>+CALCULOS!F7</f>
        <v/>
      </c>
      <c r="C12" s="87">
        <f>CALCULOS!G7</f>
        <v/>
      </c>
      <c r="D12" s="83">
        <f>+CALCULOS!I7</f>
        <v/>
      </c>
      <c r="E12" s="84" t="n">
        <v>0</v>
      </c>
      <c r="F12" s="84" t="n">
        <v>0</v>
      </c>
      <c r="G12" s="84" t="n">
        <v>0</v>
      </c>
      <c r="H12" s="84" t="n">
        <v>0</v>
      </c>
      <c r="I12" s="87">
        <f>CALCULOS!L7</f>
        <v/>
      </c>
      <c r="J12" s="90">
        <f>MAX(0,B12+C12+D12+E12-F12+G12-H12-I12)</f>
        <v/>
      </c>
      <c r="K12" s="84" t="n">
        <v>0</v>
      </c>
      <c r="L12" s="84" t="n">
        <v>0</v>
      </c>
      <c r="M12" s="82">
        <f>D12+E12-K12+L12</f>
        <v/>
      </c>
      <c r="N12" s="87">
        <f>CALCULOS!I7</f>
        <v/>
      </c>
      <c r="O12" s="88">
        <f>M12-N12</f>
        <v/>
      </c>
    </row>
    <row r="13">
      <c r="A13" s="89" t="inlineStr">
        <is>
          <t>Mes 4</t>
        </is>
      </c>
      <c r="B13" s="82">
        <f>+CALCULOS!F8</f>
        <v/>
      </c>
      <c r="C13" s="83">
        <f>CALCULOS!G8</f>
        <v/>
      </c>
      <c r="D13" s="83">
        <f>+CALCULOS!I8</f>
        <v/>
      </c>
      <c r="E13" s="84" t="n">
        <v>0</v>
      </c>
      <c r="F13" s="84" t="n">
        <v>0</v>
      </c>
      <c r="G13" s="84" t="n">
        <v>0</v>
      </c>
      <c r="H13" s="84" t="n">
        <v>0</v>
      </c>
      <c r="I13" s="83">
        <f>CALCULOS!L8</f>
        <v/>
      </c>
      <c r="J13" s="90">
        <f>MAX(0,B13+C13+D13+E13-F13+G13-H13-I13)</f>
        <v/>
      </c>
      <c r="K13" s="84" t="n">
        <v>0</v>
      </c>
      <c r="L13" s="84" t="n">
        <v>0</v>
      </c>
      <c r="M13" s="85">
        <f>D13+E13-K13+L13</f>
        <v/>
      </c>
      <c r="N13" s="83">
        <f>CALCULOS!I8</f>
        <v/>
      </c>
      <c r="O13" s="86">
        <f>M13-N13</f>
        <v/>
      </c>
    </row>
    <row r="14">
      <c r="A14" s="91" t="inlineStr">
        <is>
          <t>Mes 5</t>
        </is>
      </c>
      <c r="B14" s="82">
        <f>+CALCULOS!F9</f>
        <v/>
      </c>
      <c r="C14" s="87">
        <f>CALCULOS!G9</f>
        <v/>
      </c>
      <c r="D14" s="83">
        <f>+CALCULOS!I9</f>
        <v/>
      </c>
      <c r="E14" s="84" t="n">
        <v>0</v>
      </c>
      <c r="F14" s="84" t="n">
        <v>0</v>
      </c>
      <c r="G14" s="84" t="n">
        <v>0</v>
      </c>
      <c r="H14" s="84" t="n">
        <v>0</v>
      </c>
      <c r="I14" s="87">
        <f>CALCULOS!L9</f>
        <v/>
      </c>
      <c r="J14" s="90">
        <f>MAX(0,B14+C14+D14+E14-F14+G14-H14-I14)</f>
        <v/>
      </c>
      <c r="K14" s="84" t="n">
        <v>0</v>
      </c>
      <c r="L14" s="84" t="n">
        <v>0</v>
      </c>
      <c r="M14" s="82">
        <f>D14+E14-K14+L14</f>
        <v/>
      </c>
      <c r="N14" s="87">
        <f>CALCULOS!I9</f>
        <v/>
      </c>
      <c r="O14" s="88">
        <f>M14-N14</f>
        <v/>
      </c>
    </row>
    <row r="15">
      <c r="A15" s="89" t="inlineStr">
        <is>
          <t>Mes 6</t>
        </is>
      </c>
      <c r="B15" s="82">
        <f>+CALCULOS!F10</f>
        <v/>
      </c>
      <c r="C15" s="83">
        <f>CALCULOS!G10</f>
        <v/>
      </c>
      <c r="D15" s="83">
        <f>+CALCULOS!I10</f>
        <v/>
      </c>
      <c r="E15" s="84" t="n">
        <v>0</v>
      </c>
      <c r="F15" s="84" t="n">
        <v>0</v>
      </c>
      <c r="G15" s="84" t="n">
        <v>0</v>
      </c>
      <c r="H15" s="84" t="n">
        <v>0</v>
      </c>
      <c r="I15" s="83">
        <f>CALCULOS!L10</f>
        <v/>
      </c>
      <c r="J15" s="90">
        <f>MAX(0,B15+C15+D15+E15-F15+G15-H15-I15)</f>
        <v/>
      </c>
      <c r="K15" s="84" t="n">
        <v>0</v>
      </c>
      <c r="L15" s="84" t="n">
        <v>0</v>
      </c>
      <c r="M15" s="85">
        <f>D15+E15-K15+L15</f>
        <v/>
      </c>
      <c r="N15" s="83">
        <f>CALCULOS!I10</f>
        <v/>
      </c>
      <c r="O15" s="86">
        <f>M15-N15</f>
        <v/>
      </c>
    </row>
    <row r="16">
      <c r="A16" s="91" t="inlineStr">
        <is>
          <t>Mes 7</t>
        </is>
      </c>
      <c r="B16" s="82">
        <f>+CALCULOS!F11</f>
        <v/>
      </c>
      <c r="C16" s="87">
        <f>CALCULOS!G11</f>
        <v/>
      </c>
      <c r="D16" s="83">
        <f>+CALCULOS!I11</f>
        <v/>
      </c>
      <c r="E16" s="84" t="n">
        <v>0</v>
      </c>
      <c r="F16" s="84" t="n">
        <v>0</v>
      </c>
      <c r="G16" s="84" t="n">
        <v>0</v>
      </c>
      <c r="H16" s="84" t="n">
        <v>0</v>
      </c>
      <c r="I16" s="87">
        <f>CALCULOS!L11</f>
        <v/>
      </c>
      <c r="J16" s="90">
        <f>MAX(0,B16+C16+D16+E16-F16+G16-H16-I16)</f>
        <v/>
      </c>
      <c r="K16" s="84" t="n">
        <v>0</v>
      </c>
      <c r="L16" s="84" t="n">
        <v>0</v>
      </c>
      <c r="M16" s="82">
        <f>D16+E16-K16+L16</f>
        <v/>
      </c>
      <c r="N16" s="87">
        <f>CALCULOS!I11</f>
        <v/>
      </c>
      <c r="O16" s="88">
        <f>M16-N16</f>
        <v/>
      </c>
    </row>
    <row r="17">
      <c r="A17" s="89" t="inlineStr">
        <is>
          <t>Mes 8</t>
        </is>
      </c>
      <c r="B17" s="82">
        <f>+CALCULOS!F12</f>
        <v/>
      </c>
      <c r="C17" s="83">
        <f>CALCULOS!G12</f>
        <v/>
      </c>
      <c r="D17" s="83">
        <f>+CALCULOS!I12</f>
        <v/>
      </c>
      <c r="E17" s="84" t="n">
        <v>0</v>
      </c>
      <c r="F17" s="84" t="n">
        <v>0</v>
      </c>
      <c r="G17" s="84" t="n">
        <v>0</v>
      </c>
      <c r="H17" s="84" t="n">
        <v>0</v>
      </c>
      <c r="I17" s="83">
        <f>CALCULOS!L12</f>
        <v/>
      </c>
      <c r="J17" s="90">
        <f>MAX(0,B17+C17+D17+E17-F17+G17-H17-I17)</f>
        <v/>
      </c>
      <c r="K17" s="84" t="n">
        <v>0</v>
      </c>
      <c r="L17" s="84" t="n">
        <v>0</v>
      </c>
      <c r="M17" s="85">
        <f>D17+E17-K17+L17</f>
        <v/>
      </c>
      <c r="N17" s="83">
        <f>CALCULOS!I12</f>
        <v/>
      </c>
      <c r="O17" s="86">
        <f>M17-N17</f>
        <v/>
      </c>
    </row>
    <row r="18">
      <c r="A18" s="91" t="inlineStr">
        <is>
          <t>Mes 9</t>
        </is>
      </c>
      <c r="B18" s="82">
        <f>+CALCULOS!F13</f>
        <v/>
      </c>
      <c r="C18" s="87">
        <f>CALCULOS!G13</f>
        <v/>
      </c>
      <c r="D18" s="83">
        <f>+CALCULOS!I13</f>
        <v/>
      </c>
      <c r="E18" s="84" t="n">
        <v>0</v>
      </c>
      <c r="F18" s="84" t="n">
        <v>0</v>
      </c>
      <c r="G18" s="84" t="n">
        <v>0</v>
      </c>
      <c r="H18" s="84" t="n">
        <v>0</v>
      </c>
      <c r="I18" s="87">
        <f>CALCULOS!L13</f>
        <v/>
      </c>
      <c r="J18" s="90">
        <f>MAX(0,B18+C18+D18+E18-F18+G18-H18-I18)</f>
        <v/>
      </c>
      <c r="K18" s="84" t="n">
        <v>0</v>
      </c>
      <c r="L18" s="84" t="n">
        <v>0</v>
      </c>
      <c r="M18" s="82">
        <f>D18+E18-K18+L18</f>
        <v/>
      </c>
      <c r="N18" s="87">
        <f>CALCULOS!I13</f>
        <v/>
      </c>
      <c r="O18" s="88">
        <f>M18-N18</f>
        <v/>
      </c>
    </row>
    <row r="19">
      <c r="A19" s="89" t="inlineStr">
        <is>
          <t>Mes 10</t>
        </is>
      </c>
      <c r="B19" s="82">
        <f>+CALCULOS!F14</f>
        <v/>
      </c>
      <c r="C19" s="83">
        <f>CALCULOS!G14</f>
        <v/>
      </c>
      <c r="D19" s="83">
        <f>+CALCULOS!I14</f>
        <v/>
      </c>
      <c r="E19" s="84" t="n">
        <v>0</v>
      </c>
      <c r="F19" s="84" t="n">
        <v>0</v>
      </c>
      <c r="G19" s="84" t="n">
        <v>0</v>
      </c>
      <c r="H19" s="84" t="n">
        <v>0</v>
      </c>
      <c r="I19" s="83">
        <f>CALCULOS!L14</f>
        <v/>
      </c>
      <c r="J19" s="90">
        <f>MAX(0,B19+C19+D19+E19-F19+G19-H19-I19)</f>
        <v/>
      </c>
      <c r="K19" s="84" t="n">
        <v>0</v>
      </c>
      <c r="L19" s="84" t="n">
        <v>0</v>
      </c>
      <c r="M19" s="85">
        <f>D19+E19-K19+L19</f>
        <v/>
      </c>
      <c r="N19" s="83">
        <f>CALCULOS!I14</f>
        <v/>
      </c>
      <c r="O19" s="86">
        <f>M19-N19</f>
        <v/>
      </c>
    </row>
    <row r="20">
      <c r="A20" s="91" t="inlineStr">
        <is>
          <t>Mes 11</t>
        </is>
      </c>
      <c r="B20" s="82">
        <f>+CALCULOS!F15</f>
        <v/>
      </c>
      <c r="C20" s="87">
        <f>CALCULOS!G15</f>
        <v/>
      </c>
      <c r="D20" s="83">
        <f>+CALCULOS!I15</f>
        <v/>
      </c>
      <c r="E20" s="84" t="n">
        <v>0</v>
      </c>
      <c r="F20" s="84" t="n">
        <v>0</v>
      </c>
      <c r="G20" s="84" t="n">
        <v>0</v>
      </c>
      <c r="H20" s="84" t="n">
        <v>0</v>
      </c>
      <c r="I20" s="87">
        <f>CALCULOS!L15</f>
        <v/>
      </c>
      <c r="J20" s="90">
        <f>MAX(0,B20+C20+D20+E20-F20+G20-H20-I20)</f>
        <v/>
      </c>
      <c r="K20" s="84" t="n">
        <v>0</v>
      </c>
      <c r="L20" s="84" t="n">
        <v>0</v>
      </c>
      <c r="M20" s="82">
        <f>D20+E20-K20+L20</f>
        <v/>
      </c>
      <c r="N20" s="87">
        <f>CALCULOS!I15</f>
        <v/>
      </c>
      <c r="O20" s="88">
        <f>M20-N20</f>
        <v/>
      </c>
    </row>
    <row r="21">
      <c r="A21" s="89" t="inlineStr">
        <is>
          <t>Mes 12</t>
        </is>
      </c>
      <c r="B21" s="82">
        <f>+CALCULOS!F16</f>
        <v/>
      </c>
      <c r="C21" s="83">
        <f>CALCULOS!G16</f>
        <v/>
      </c>
      <c r="D21" s="83">
        <f>+CALCULOS!I16</f>
        <v/>
      </c>
      <c r="E21" s="84" t="n">
        <v>0</v>
      </c>
      <c r="F21" s="84" t="n">
        <v>0</v>
      </c>
      <c r="G21" s="84" t="n">
        <v>0</v>
      </c>
      <c r="H21" s="84" t="n">
        <v>0</v>
      </c>
      <c r="I21" s="83">
        <f>CALCULOS!L16</f>
        <v/>
      </c>
      <c r="J21" s="90">
        <f>MAX(0,B21+C21+D21+E21-F21+G21-H21-I21)</f>
        <v/>
      </c>
      <c r="K21" s="84" t="n">
        <v>0</v>
      </c>
      <c r="L21" s="84" t="n">
        <v>0</v>
      </c>
      <c r="M21" s="85">
        <f>D21+E21-K21+L21</f>
        <v/>
      </c>
      <c r="N21" s="83">
        <f>CALCULOS!I16</f>
        <v/>
      </c>
      <c r="O21" s="86">
        <f>M21-N21</f>
        <v/>
      </c>
    </row>
    <row r="22" customFormat="1" s="81">
      <c r="A22" s="56" t="inlineStr">
        <is>
          <t>TOTALES</t>
        </is>
      </c>
      <c r="B22" s="92">
        <f>SUM(B9:B21)</f>
        <v/>
      </c>
      <c r="C22" s="92">
        <f>SUM(C9:C21)</f>
        <v/>
      </c>
      <c r="D22" s="92">
        <f>SUM(D9:D21)</f>
        <v/>
      </c>
      <c r="E22" s="92">
        <f>SUM(E9:E21)</f>
        <v/>
      </c>
      <c r="F22" s="92">
        <f>SUM(F9:F21)</f>
        <v/>
      </c>
      <c r="G22" s="92">
        <f>SUM(G9:G21)</f>
        <v/>
      </c>
      <c r="H22" s="92">
        <f>SUM(H9:H21)</f>
        <v/>
      </c>
      <c r="I22" s="92">
        <f>SUM(I9:I21)</f>
        <v/>
      </c>
      <c r="J22" s="92">
        <f>SUM(J9:J21)</f>
        <v/>
      </c>
      <c r="K22" s="92">
        <f>SUM(K9:K21)</f>
        <v/>
      </c>
      <c r="L22" s="92">
        <f>SUM(L9:L21)</f>
        <v/>
      </c>
      <c r="M22" s="92">
        <f>SUM(M9:M21)</f>
        <v/>
      </c>
      <c r="N22" s="92">
        <f>SUM(N9:N21)</f>
        <v/>
      </c>
      <c r="O22" s="92">
        <f>SUM(O9:O21)</f>
        <v/>
      </c>
    </row>
    <row r="24">
      <c r="A24" s="120" t="inlineStr">
        <is>
          <t>NOTA: Debitos compensados (H) limitados al saldo disponible. Exceso de DF va a deuda tributaria.</t>
        </is>
      </c>
      <c r="B24" s="102" t="n"/>
      <c r="C24" s="102" t="n"/>
      <c r="D24" s="102" t="n"/>
      <c r="E24" s="102" t="n"/>
      <c r="F24" s="102" t="n"/>
      <c r="G24" s="102" t="n"/>
      <c r="H24" s="102" t="n"/>
      <c r="I24" s="102" t="n"/>
      <c r="J24" s="102" t="n"/>
      <c r="K24" s="102" t="n"/>
      <c r="L24" s="102" t="n"/>
      <c r="M24" s="102" t="n"/>
      <c r="N24" s="102" t="n"/>
      <c r="O24" s="102" t="n"/>
    </row>
  </sheetData>
  <mergeCells count="1">
    <mergeCell ref="A24:O24"/>
  </mergeCells>
  <pageMargins left="0.75" right="0.75" top="1" bottom="1" header="0.511811023622047" footer="0.511811023622047"/>
  <pageSetup orientation="portrait" paperSize="9" horizontalDpi="300" verticalDpi="300"/>
</worksheet>
</file>

<file path=xl/worksheets/sheet8.xml><?xml version="1.0" encoding="utf-8"?>
<worksheet xmlns="http://schemas.openxmlformats.org/spreadsheetml/2006/main">
  <sheetPr codeName="Hoja8">
    <outlinePr summaryBelow="1" summaryRight="1"/>
    <pageSetUpPr/>
  </sheetPr>
  <dimension ref="A1:B6"/>
  <sheetViews>
    <sheetView workbookViewId="0">
      <selection activeCell="A1" sqref="A1"/>
    </sheetView>
  </sheetViews>
  <sheetFormatPr baseColWidth="10" defaultColWidth="8.6640625" defaultRowHeight="14.4"/>
  <sheetData>
    <row r="1">
      <c r="A1" t="inlineStr">
        <is>
          <t>CONFIGURACION</t>
        </is>
      </c>
    </row>
    <row r="2">
      <c r="A2" t="inlineStr">
        <is>
          <t>Usuario:</t>
        </is>
      </c>
      <c r="B2" t="inlineStr"/>
    </row>
    <row r="3">
      <c r="A3" t="inlineStr">
        <is>
          <t>Estado:</t>
        </is>
      </c>
      <c r="B3" t="inlineStr">
        <is>
          <t>no_registrado</t>
        </is>
      </c>
    </row>
    <row r="4">
      <c r="A4" t="inlineStr">
        <is>
          <t>FechaActivacion:</t>
        </is>
      </c>
      <c r="B4" s="1" t="inlineStr"/>
    </row>
    <row r="5">
      <c r="A5" t="inlineStr">
        <is>
          <t>Equipo:</t>
        </is>
      </c>
      <c r="B5" t="inlineStr"/>
    </row>
    <row r="6">
      <c r="A6" t="inlineStr">
        <is>
          <t>URLServidor:</t>
        </is>
      </c>
      <c r="B6" t="inlineStr">
        <is>
          <t>https://e.taxlawbolivia.com/licencias/api.php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2026-02-08T02:39:26Z</dcterms:created>
  <dcterms:modified xmlns:dcterms="http://purl.org/dc/terms/" xmlns:xsi="http://www.w3.org/2001/XMLSchema-instance" xsi:type="dcterms:W3CDTF">2026-05-15T17:24:24+00:00Z</dcterms:modified>
  <cp:lastModifiedBy>VICTUS</cp:lastModifiedBy>
  <cp:revision>0</cp:revision>
</cp:coreProperties>
</file>